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4.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ssecom.sharepoint.com/sites/ssen-networks-dse/ES Sharepoint Site/Ofgem/ED2/E4 Losses/23-24/Evidence/"/>
    </mc:Choice>
  </mc:AlternateContent>
  <xr:revisionPtr revIDLastSave="7" documentId="8_{58E7E975-848C-4596-9A88-6DAB525E61B9}" xr6:coauthVersionLast="47" xr6:coauthVersionMax="47" xr10:uidLastSave="{C49DE033-47DA-486F-9102-CC88F8DB81E1}"/>
  <bookViews>
    <workbookView xWindow="28680" yWindow="-120" windowWidth="29040" windowHeight="15840" firstSheet="2" activeTab="12" xr2:uid="{C1B6B37A-44AA-459A-829A-F2B76B53BC37}"/>
  </bookViews>
  <sheets>
    <sheet name="Cover" sheetId="1" r:id="rId1"/>
    <sheet name="Option summary" sheetId="4" r:id="rId2"/>
    <sheet name="Changes Log" sheetId="2" r:id="rId3"/>
    <sheet name="Guidance" sheetId="3" r:id="rId4"/>
    <sheet name="Fixed Data" sheetId="5" r:id="rId5"/>
    <sheet name="Fixed Data - Inflation" sheetId="6" r:id="rId6"/>
    <sheet name="Risk Register" sheetId="7" r:id="rId7"/>
    <sheet name="Baseline Scenario" sheetId="8" state="hidden" r:id="rId8"/>
    <sheet name="Workings baseline" sheetId="9" state="hidden" r:id="rId9"/>
    <sheet name="Option 1" sheetId="10" r:id="rId10"/>
    <sheet name="Workings 1" sheetId="11" r:id="rId11"/>
    <sheet name="Option 2" sheetId="12" r:id="rId12"/>
    <sheet name="Workings 2" sheetId="13" r:id="rId13"/>
    <sheet name="Option 3" sheetId="14" r:id="rId14"/>
    <sheet name="Workings 3" sheetId="15" r:id="rId15"/>
    <sheet name="Option 4" sheetId="16" r:id="rId16"/>
    <sheet name="Workings 4" sheetId="17" r:id="rId17"/>
    <sheet name="Option 5" sheetId="18" r:id="rId18"/>
    <sheet name="Workings 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_______hom1" localSheetId="2"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2"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2"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2"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2"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2"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2"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2"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2"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2"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2" hidden="1">{#N/A,#N/A,FALSE,"PRJCTED MNTHLY QTY's"}</definedName>
    <definedName name="_______bb2" localSheetId="5" hidden="1">{#N/A,#N/A,FALSE,"PRJCTED MNTHLY QTY's"}</definedName>
    <definedName name="_______bb2" hidden="1">{#N/A,#N/A,FALSE,"PRJCTED MNTHLY QTY's"}</definedName>
    <definedName name="_______Lee5" localSheetId="2" hidden="1">{#VALUE!,#N/A,FALSE,0}</definedName>
    <definedName name="_______Lee5" localSheetId="5" hidden="1">{#VALUE!,#N/A,FALSE,0}</definedName>
    <definedName name="_______Lee5" hidden="1">{#VALUE!,#N/A,FALSE,0}</definedName>
    <definedName name="______hom1" localSheetId="2"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2"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2"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2"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2"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2"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2"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2"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2"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2"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2"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2"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2"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2"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2"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2"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2"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2"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2"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2"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2"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2"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2"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2" hidden="1">{"staff",#N/A,FALSE,"Current Month"}</definedName>
    <definedName name="b" localSheetId="5" hidden="1">{"staff",#N/A,FALSE,"Current Month"}</definedName>
    <definedName name="b" hidden="1">{"staff",#N/A,FALSE,"Current Month"}</definedName>
    <definedName name="bb" localSheetId="2" hidden="1">{#N/A,#N/A,FALSE,"PRJCTED MNTHLY QTY's"}</definedName>
    <definedName name="bb" localSheetId="5" hidden="1">{#N/A,#N/A,FALSE,"PRJCTED MNTHLY QTY's"}</definedName>
    <definedName name="bb" hidden="1">{#N/A,#N/A,FALSE,"PRJCTED MNTHLY QTY's"}</definedName>
    <definedName name="bbbb" localSheetId="2" hidden="1">{#N/A,#N/A,FALSE,"PRJCTED QTRLY QTY's"}</definedName>
    <definedName name="bbbb" localSheetId="5" hidden="1">{#N/A,#N/A,FALSE,"PRJCTED QTRLY QTY's"}</definedName>
    <definedName name="bbbb" hidden="1">{#N/A,#N/A,FALSE,"PRJCTED QTRLY QTY's"}</definedName>
    <definedName name="bbbbbb" localSheetId="2"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2" hidden="1">{"'PRODUCTIONCOST SHEET'!$B$3:$G$48"}</definedName>
    <definedName name="f" localSheetId="5" hidden="1">{"'PRODUCTIONCOST SHEET'!$B$3:$G$48"}</definedName>
    <definedName name="f" hidden="1">{"'PRODUCTIONCOST SHEET'!$B$3:$G$48"}</definedName>
    <definedName name="ff" localSheetId="2" hidden="1">{#N/A,#N/A,FALSE,"PRJCTED MNTHLY QTY's"}</definedName>
    <definedName name="ff" localSheetId="5" hidden="1">{#N/A,#N/A,FALSE,"PRJCTED MNTHLY QTY's"}</definedName>
    <definedName name="ff" hidden="1">{#N/A,#N/A,FALSE,"PRJCTED MNTHLY QTY's"}</definedName>
    <definedName name="fffff" localSheetId="2"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2"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2"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flation">'[8]Version control'!$B$4</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2" hidden="1">{"staff",#N/A,FALSE,"Current Month"}</definedName>
    <definedName name="khkjk" localSheetId="5" hidden="1">{"staff",#N/A,FALSE,"Current Month"}</definedName>
    <definedName name="khkjk" hidden="1">{"staff",#N/A,FALSE,"Current Month"}</definedName>
    <definedName name="l" localSheetId="2"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2" hidden="1">{#N/A,#N/A,FALSE,"DI 2 YEAR MASTER SCHEDULE"}</definedName>
    <definedName name="lkl" localSheetId="5" hidden="1">{#N/A,#N/A,FALSE,"DI 2 YEAR MASTER SCHEDULE"}</definedName>
    <definedName name="lkl" hidden="1">{#N/A,#N/A,FALSE,"DI 2 YEAR MASTER SCHEDULE"}</definedName>
    <definedName name="mm"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2" hidden="1">{#N/A,#N/A,FALSE,"PRJCTED QTRLY $'s"}</definedName>
    <definedName name="nn" localSheetId="5" hidden="1">{#N/A,#N/A,FALSE,"PRJCTED QTRLY $'s"}</definedName>
    <definedName name="nn" hidden="1">{#N/A,#N/A,FALSE,"PRJCTED QTRLY $'s"}</definedName>
    <definedName name="NPV_Table">INDEX('[8]Benefits Table'!$B$62:$B$63, MATCH('[8]Benefits Table'!$D$49,'[8]Benefits Table'!$A$62:$A$63,0))</definedName>
    <definedName name="odd" localSheetId="2"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2"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2" hidden="1">{#VALUE!,#N/A,FALSE,0}</definedName>
    <definedName name="u" localSheetId="5" hidden="1">{#VALUE!,#N/A,FALSE,0}</definedName>
    <definedName name="u" hidden="1">{#VALUE!,#N/A,FALSE,0}</definedName>
    <definedName name="UAG" localSheetId="2"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2">1000</definedName>
    <definedName name="v" localSheetId="2"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2"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2"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2"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2" hidden="1">{"staff",#N/A,FALSE,"Current Month"}</definedName>
    <definedName name="wrn.Mat." localSheetId="5" hidden="1">{"staff",#N/A,FALSE,"Current Month"}</definedName>
    <definedName name="wrn.Mat." hidden="1">{"staff",#N/A,FALSE,"Current Month"}</definedName>
    <definedName name="wrn.Priority._.list." localSheetId="2"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5" hidden="1">{#N/A,#N/A,FALSE,"PRJCTED QTRLY $'s"}</definedName>
    <definedName name="wrn.Prjcted._.Qtrly._.Dollars." hidden="1">{#N/A,#N/A,FALSE,"PRJCTED QTRLY $'s"}</definedName>
    <definedName name="wrn.Prjcted._.Qtrly._.Qtys." localSheetId="2" hidden="1">{#N/A,#N/A,FALSE,"PRJCTED QTRLY QTY's"}</definedName>
    <definedName name="wrn.Prjcted._.Qtrly._.Qtys." localSheetId="5" hidden="1">{#N/A,#N/A,FALSE,"PRJCTED QTRLY QTY's"}</definedName>
    <definedName name="wrn.Prjcted._.Qtrly._.Qtys." hidden="1">{#N/A,#N/A,FALSE,"PRJCTED QTRLY QTY's"}</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{#N/A,#N/A,FALSE,"DI 2 YEAR MASTER SCHEDULE"}</definedName>
    <definedName name="x" localSheetId="5" hidden="1">{#N/A,#N/A,FALSE,"DI 2 YEAR MASTER SCHEDULE"}</definedName>
    <definedName name="x" hidden="1">{#N/A,#N/A,FALSE,"DI 2 YEAR MASTER SCHEDULE"}</definedName>
    <definedName name="y"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2"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4" i="13" l="1"/>
  <c r="E155" i="13"/>
  <c r="D144" i="13" l="1"/>
  <c r="D155" i="11"/>
  <c r="D107" i="13" l="1"/>
  <c r="E20" i="12"/>
  <c r="F30" i="12"/>
  <c r="S96" i="12"/>
  <c r="T96" i="12"/>
  <c r="U96" i="12"/>
  <c r="V96" i="12"/>
  <c r="W96" i="12"/>
  <c r="X96" i="12"/>
  <c r="Y96" i="12"/>
  <c r="Z96" i="12"/>
  <c r="AA96" i="12"/>
  <c r="AB96" i="12"/>
  <c r="AD96" i="12"/>
  <c r="E23" i="12"/>
  <c r="AV96" i="12"/>
  <c r="AW96" i="12"/>
  <c r="AX96" i="12"/>
  <c r="AY96" i="12"/>
  <c r="AZ96" i="12"/>
  <c r="BA96" i="12"/>
  <c r="BB96" i="12"/>
  <c r="BC96" i="12"/>
  <c r="AE96" i="12"/>
  <c r="AF96" i="12"/>
  <c r="AG96" i="12"/>
  <c r="AH96" i="12"/>
  <c r="AI96" i="12"/>
  <c r="AJ96" i="12"/>
  <c r="AK96" i="12"/>
  <c r="AL96" i="12"/>
  <c r="AM96" i="12"/>
  <c r="AN96" i="12"/>
  <c r="AO96" i="12"/>
  <c r="AP96" i="12"/>
  <c r="AQ96" i="12"/>
  <c r="AR96" i="12"/>
  <c r="AS96" i="12"/>
  <c r="AT96" i="12"/>
  <c r="AS96" i="10"/>
  <c r="AT96" i="10"/>
  <c r="AU96" i="10"/>
  <c r="AV96" i="10"/>
  <c r="AW96" i="10"/>
  <c r="AX96" i="10"/>
  <c r="AN82" i="10"/>
  <c r="AO82" i="10"/>
  <c r="AP82" i="10"/>
  <c r="AQ82" i="10"/>
  <c r="H136" i="11"/>
  <c r="H135" i="11"/>
  <c r="E135" i="11"/>
  <c r="D96" i="11"/>
  <c r="D89" i="11"/>
  <c r="K167" i="13"/>
  <c r="I166" i="13"/>
  <c r="AB152" i="13"/>
  <c r="AA152" i="13"/>
  <c r="Z152" i="13"/>
  <c r="Y152" i="13"/>
  <c r="X152" i="13"/>
  <c r="W152" i="13"/>
  <c r="V152" i="13"/>
  <c r="U152" i="13"/>
  <c r="T152" i="13"/>
  <c r="S152" i="13"/>
  <c r="R152" i="13"/>
  <c r="Q152" i="13"/>
  <c r="P152" i="13"/>
  <c r="O152" i="13"/>
  <c r="N152" i="13"/>
  <c r="M152" i="13"/>
  <c r="L152" i="13"/>
  <c r="K152" i="13"/>
  <c r="J152" i="13"/>
  <c r="I152" i="13"/>
  <c r="AB151" i="13"/>
  <c r="AA151" i="13"/>
  <c r="Z151" i="13"/>
  <c r="Y151" i="13"/>
  <c r="X151" i="13"/>
  <c r="W151" i="13"/>
  <c r="V151" i="13"/>
  <c r="U151" i="13"/>
  <c r="T151" i="13"/>
  <c r="S151" i="13"/>
  <c r="R151" i="13"/>
  <c r="Q151" i="13"/>
  <c r="P151" i="13"/>
  <c r="O151" i="13"/>
  <c r="N151" i="13"/>
  <c r="M151" i="13"/>
  <c r="L151" i="13"/>
  <c r="K151" i="13"/>
  <c r="J151" i="13"/>
  <c r="I151" i="13"/>
  <c r="AB150" i="13"/>
  <c r="AA150" i="13"/>
  <c r="Z150" i="13"/>
  <c r="Y150" i="13"/>
  <c r="X150" i="13"/>
  <c r="W150" i="13"/>
  <c r="V150" i="13"/>
  <c r="U150" i="13"/>
  <c r="T150" i="13"/>
  <c r="S150" i="13"/>
  <c r="R150" i="13"/>
  <c r="Q150" i="13"/>
  <c r="P150" i="13"/>
  <c r="O150" i="13"/>
  <c r="N150" i="13"/>
  <c r="M150" i="13"/>
  <c r="L150" i="13"/>
  <c r="K150" i="13"/>
  <c r="J150" i="13"/>
  <c r="I150" i="13"/>
  <c r="AB149" i="13"/>
  <c r="AA149" i="13"/>
  <c r="AA153" i="13" s="1"/>
  <c r="Z149" i="13"/>
  <c r="Y149" i="13"/>
  <c r="X149" i="13"/>
  <c r="X153" i="13" s="1"/>
  <c r="W149" i="13"/>
  <c r="W153" i="13" s="1"/>
  <c r="V149" i="13"/>
  <c r="V153" i="13" s="1"/>
  <c r="U149" i="13"/>
  <c r="U153" i="13" s="1"/>
  <c r="T149" i="13"/>
  <c r="S149" i="13"/>
  <c r="R149" i="13"/>
  <c r="Q149" i="13"/>
  <c r="P149" i="13"/>
  <c r="P153" i="13" s="1"/>
  <c r="O149" i="13"/>
  <c r="O153" i="13" s="1"/>
  <c r="N149" i="13"/>
  <c r="N153" i="13" s="1"/>
  <c r="M149" i="13"/>
  <c r="M153" i="13" s="1"/>
  <c r="L149" i="13"/>
  <c r="K149" i="13"/>
  <c r="J149" i="13"/>
  <c r="I149" i="13"/>
  <c r="AB147" i="13"/>
  <c r="AA147" i="13"/>
  <c r="Z147" i="13"/>
  <c r="Y147" i="13"/>
  <c r="X147" i="13"/>
  <c r="W147" i="13"/>
  <c r="V147" i="13"/>
  <c r="U147" i="13"/>
  <c r="T147" i="13"/>
  <c r="S147" i="13"/>
  <c r="R147" i="13"/>
  <c r="Q147" i="13"/>
  <c r="P147" i="13"/>
  <c r="O147" i="13"/>
  <c r="N147" i="13"/>
  <c r="M147" i="13"/>
  <c r="L147" i="13"/>
  <c r="K147" i="13"/>
  <c r="J147" i="13"/>
  <c r="I147" i="13"/>
  <c r="AB146" i="13"/>
  <c r="AA146" i="13"/>
  <c r="Z146" i="13"/>
  <c r="Y146" i="13"/>
  <c r="X146" i="13"/>
  <c r="W146" i="13"/>
  <c r="V146" i="13"/>
  <c r="U146" i="13"/>
  <c r="T146" i="13"/>
  <c r="S146" i="13"/>
  <c r="R146" i="13"/>
  <c r="Q146" i="13"/>
  <c r="P146" i="13"/>
  <c r="O146" i="13"/>
  <c r="N146" i="13"/>
  <c r="M146" i="13"/>
  <c r="L146" i="13"/>
  <c r="K146" i="13"/>
  <c r="J146" i="13"/>
  <c r="I146" i="13"/>
  <c r="AB145" i="13"/>
  <c r="AA145" i="13"/>
  <c r="Z145" i="13"/>
  <c r="Y145" i="13"/>
  <c r="X145" i="13"/>
  <c r="W145" i="13"/>
  <c r="V145" i="13"/>
  <c r="U145" i="13"/>
  <c r="T145" i="13"/>
  <c r="S145" i="13"/>
  <c r="R145" i="13"/>
  <c r="Q145" i="13"/>
  <c r="P145" i="13"/>
  <c r="O145" i="13"/>
  <c r="N145" i="13"/>
  <c r="M145" i="13"/>
  <c r="L145" i="13"/>
  <c r="K145" i="13"/>
  <c r="J145" i="13"/>
  <c r="I145" i="13"/>
  <c r="AB144" i="13"/>
  <c r="AB148" i="13" s="1"/>
  <c r="AA144" i="13"/>
  <c r="AA148" i="13" s="1"/>
  <c r="Z144" i="13"/>
  <c r="Z148" i="13" s="1"/>
  <c r="Y144" i="13"/>
  <c r="X144" i="13"/>
  <c r="X148" i="13" s="1"/>
  <c r="W144" i="13"/>
  <c r="V144" i="13"/>
  <c r="U144" i="13"/>
  <c r="U148" i="13" s="1"/>
  <c r="T144" i="13"/>
  <c r="S144" i="13"/>
  <c r="S148" i="13" s="1"/>
  <c r="R144" i="13"/>
  <c r="R148" i="13" s="1"/>
  <c r="Q144" i="13"/>
  <c r="Q148" i="13" s="1"/>
  <c r="P144" i="13"/>
  <c r="P148" i="13" s="1"/>
  <c r="O144" i="13"/>
  <c r="N144" i="13"/>
  <c r="M144" i="13"/>
  <c r="M148" i="13" s="1"/>
  <c r="L144" i="13"/>
  <c r="K144" i="13"/>
  <c r="K148" i="13" s="1"/>
  <c r="J144" i="13"/>
  <c r="J148" i="13" s="1"/>
  <c r="I144" i="13"/>
  <c r="I148" i="13" s="1"/>
  <c r="D104" i="13"/>
  <c r="H94" i="13"/>
  <c r="H93" i="13"/>
  <c r="J91" i="13"/>
  <c r="H90" i="13"/>
  <c r="G87" i="13"/>
  <c r="G86" i="13"/>
  <c r="G84" i="13"/>
  <c r="G83" i="13"/>
  <c r="G65" i="13"/>
  <c r="G151" i="13" s="1"/>
  <c r="F65" i="13"/>
  <c r="E65" i="13"/>
  <c r="E151" i="13" s="1"/>
  <c r="D65" i="13"/>
  <c r="G64" i="13"/>
  <c r="G150" i="13" s="1"/>
  <c r="F64" i="13"/>
  <c r="F150" i="13" s="1"/>
  <c r="E64" i="13"/>
  <c r="D64" i="13"/>
  <c r="H62" i="13"/>
  <c r="H61" i="13"/>
  <c r="F61" i="13"/>
  <c r="F146" i="13" s="1"/>
  <c r="E61" i="13"/>
  <c r="D61" i="13"/>
  <c r="D146" i="13" s="1"/>
  <c r="H60" i="13"/>
  <c r="H145" i="13" s="1"/>
  <c r="H59" i="13"/>
  <c r="G53" i="13"/>
  <c r="G93" i="13" s="1"/>
  <c r="F53" i="13"/>
  <c r="E53" i="13"/>
  <c r="E93" i="13" s="1"/>
  <c r="D53" i="13"/>
  <c r="H52" i="13"/>
  <c r="F52" i="13"/>
  <c r="F84" i="13" s="1"/>
  <c r="E52" i="13"/>
  <c r="E86" i="13" s="1"/>
  <c r="D52" i="13"/>
  <c r="D45" i="13"/>
  <c r="J44" i="13"/>
  <c r="I44" i="13"/>
  <c r="H44" i="13"/>
  <c r="G44" i="13"/>
  <c r="J43" i="13"/>
  <c r="I43" i="13"/>
  <c r="H43" i="13"/>
  <c r="G43" i="13"/>
  <c r="J42" i="13"/>
  <c r="I42" i="13"/>
  <c r="H42" i="13"/>
  <c r="G42" i="13"/>
  <c r="J41" i="13"/>
  <c r="G66" i="13" s="1"/>
  <c r="I41" i="13"/>
  <c r="H41" i="13"/>
  <c r="G41" i="13"/>
  <c r="G63" i="13" s="1"/>
  <c r="J40" i="13"/>
  <c r="I40" i="13"/>
  <c r="H40" i="13"/>
  <c r="G40" i="13"/>
  <c r="J39" i="13"/>
  <c r="I39" i="13"/>
  <c r="H39" i="13"/>
  <c r="G39" i="13"/>
  <c r="J38" i="13"/>
  <c r="I38" i="13"/>
  <c r="H38" i="13"/>
  <c r="G38" i="13"/>
  <c r="J37" i="13"/>
  <c r="F66" i="13" s="1"/>
  <c r="I37" i="13"/>
  <c r="H37" i="13"/>
  <c r="G37" i="13"/>
  <c r="F63" i="13" s="1"/>
  <c r="J36" i="13"/>
  <c r="I36" i="13"/>
  <c r="H36" i="13"/>
  <c r="G36" i="13"/>
  <c r="J35" i="13"/>
  <c r="I35" i="13"/>
  <c r="H35" i="13"/>
  <c r="G35" i="13"/>
  <c r="J34" i="13"/>
  <c r="I34" i="13"/>
  <c r="H34" i="13"/>
  <c r="G34" i="13"/>
  <c r="J33" i="13"/>
  <c r="E66" i="13" s="1"/>
  <c r="I33" i="13"/>
  <c r="H33" i="13"/>
  <c r="G33" i="13"/>
  <c r="E63" i="13" s="1"/>
  <c r="J32" i="13"/>
  <c r="I32" i="13"/>
  <c r="H32" i="13"/>
  <c r="G32" i="13"/>
  <c r="J31" i="13"/>
  <c r="I31" i="13"/>
  <c r="H31" i="13"/>
  <c r="G31" i="13"/>
  <c r="J30" i="13"/>
  <c r="I30" i="13"/>
  <c r="H30" i="13"/>
  <c r="G30" i="13"/>
  <c r="J29" i="13"/>
  <c r="D66" i="13" s="1"/>
  <c r="I29" i="13"/>
  <c r="H29" i="13"/>
  <c r="G29" i="13"/>
  <c r="D63" i="13" s="1"/>
  <c r="D24" i="13"/>
  <c r="J23" i="13"/>
  <c r="D62" i="13" s="1"/>
  <c r="I23" i="13"/>
  <c r="H23" i="13"/>
  <c r="D60" i="13" s="1"/>
  <c r="G23" i="13"/>
  <c r="D59" i="13" s="1"/>
  <c r="J22" i="13"/>
  <c r="E62" i="13" s="1"/>
  <c r="I22" i="13"/>
  <c r="H22" i="13"/>
  <c r="E60" i="13" s="1"/>
  <c r="G22" i="13"/>
  <c r="E59" i="13" s="1"/>
  <c r="J21" i="13"/>
  <c r="F62" i="13" s="1"/>
  <c r="I21" i="13"/>
  <c r="H21" i="13"/>
  <c r="F60" i="13" s="1"/>
  <c r="G21" i="13"/>
  <c r="F59" i="13" s="1"/>
  <c r="BE96" i="12"/>
  <c r="BD96"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AH27" i="12"/>
  <c r="AG27" i="12"/>
  <c r="AF27" i="12"/>
  <c r="AE27" i="12"/>
  <c r="BE26" i="12"/>
  <c r="BD26" i="12"/>
  <c r="BC26" i="12"/>
  <c r="BC30" i="12" s="1"/>
  <c r="BB26" i="12"/>
  <c r="BA26" i="12"/>
  <c r="AZ26" i="12"/>
  <c r="AY26" i="12"/>
  <c r="AX26" i="12"/>
  <c r="AW26" i="12"/>
  <c r="AV26" i="12"/>
  <c r="AU26" i="12"/>
  <c r="AU30" i="12" s="1"/>
  <c r="AT26" i="12"/>
  <c r="AS26" i="12"/>
  <c r="AR26" i="12"/>
  <c r="AR30" i="12" s="1"/>
  <c r="AQ26" i="12"/>
  <c r="AP26" i="12"/>
  <c r="AO26" i="12"/>
  <c r="AN26" i="12"/>
  <c r="AM26" i="12"/>
  <c r="AL26" i="12"/>
  <c r="AK26" i="12"/>
  <c r="AJ26" i="12"/>
  <c r="AJ30" i="12" s="1"/>
  <c r="AI26" i="12"/>
  <c r="AH26" i="12"/>
  <c r="AH30" i="12" s="1"/>
  <c r="AG26" i="12"/>
  <c r="AF26" i="12"/>
  <c r="AE26" i="12"/>
  <c r="BE21" i="12"/>
  <c r="BD21" i="12"/>
  <c r="BC21" i="12"/>
  <c r="BB21" i="12"/>
  <c r="BA21" i="12"/>
  <c r="AZ21" i="12"/>
  <c r="AY21" i="12"/>
  <c r="AX21" i="12"/>
  <c r="AW21" i="12"/>
  <c r="AV21" i="12"/>
  <c r="AU21" i="12"/>
  <c r="AT21" i="12"/>
  <c r="AS21" i="12"/>
  <c r="AR21" i="12"/>
  <c r="AQ21" i="12"/>
  <c r="AP21" i="12"/>
  <c r="AO21" i="12"/>
  <c r="AN21" i="12"/>
  <c r="AM21" i="12"/>
  <c r="AL21" i="12"/>
  <c r="AK21" i="12"/>
  <c r="AJ21" i="12"/>
  <c r="AI21" i="12"/>
  <c r="AH21" i="12"/>
  <c r="AG21" i="12"/>
  <c r="AF21" i="12"/>
  <c r="AE21" i="12"/>
  <c r="AD21" i="12"/>
  <c r="BE20" i="12"/>
  <c r="BD20" i="12"/>
  <c r="BC20" i="12"/>
  <c r="BB20" i="12"/>
  <c r="BA20" i="12"/>
  <c r="AZ20" i="12"/>
  <c r="AY20" i="12"/>
  <c r="AY23" i="12" s="1"/>
  <c r="AX20" i="12"/>
  <c r="AW20" i="12"/>
  <c r="AV20" i="12"/>
  <c r="AU20" i="12"/>
  <c r="AT20" i="12"/>
  <c r="AS20" i="12"/>
  <c r="AS23" i="12" s="1"/>
  <c r="AR20" i="12"/>
  <c r="AQ20" i="12"/>
  <c r="AQ23" i="12" s="1"/>
  <c r="AP20" i="12"/>
  <c r="AO20" i="12"/>
  <c r="AO23" i="12" s="1"/>
  <c r="AN20" i="12"/>
  <c r="AM20" i="12"/>
  <c r="AL20" i="12"/>
  <c r="AK20" i="12"/>
  <c r="AJ20" i="12"/>
  <c r="AI20" i="12"/>
  <c r="AI23" i="12" s="1"/>
  <c r="AH20" i="12"/>
  <c r="AG20" i="12"/>
  <c r="AG23" i="12" s="1"/>
  <c r="AF20" i="12"/>
  <c r="AE20" i="12"/>
  <c r="AD20" i="12"/>
  <c r="AI85" i="12"/>
  <c r="AJ85" i="12" s="1"/>
  <c r="AK85" i="12" s="1"/>
  <c r="AL85" i="12" s="1"/>
  <c r="AM85" i="12" s="1"/>
  <c r="AN85" i="12" s="1"/>
  <c r="AO85" i="12" s="1"/>
  <c r="AP85" i="12" s="1"/>
  <c r="AQ85" i="12" s="1"/>
  <c r="AR85" i="12" s="1"/>
  <c r="AS85" i="12" s="1"/>
  <c r="AT85" i="12" s="1"/>
  <c r="AU85" i="12" s="1"/>
  <c r="AV85" i="12" s="1"/>
  <c r="AW85" i="12" s="1"/>
  <c r="AX85" i="12" s="1"/>
  <c r="AY85" i="12" s="1"/>
  <c r="AZ85" i="12" s="1"/>
  <c r="BA85" i="12" s="1"/>
  <c r="BB85" i="12" s="1"/>
  <c r="BC85" i="12" s="1"/>
  <c r="BD85" i="12" s="1"/>
  <c r="BE85" i="12" s="1"/>
  <c r="AH85" i="12"/>
  <c r="AG85" i="12"/>
  <c r="AF85" i="12"/>
  <c r="AE85" i="12"/>
  <c r="AD85" i="12"/>
  <c r="AC85" i="12"/>
  <c r="AB85" i="12"/>
  <c r="AA85" i="12"/>
  <c r="Z85" i="12"/>
  <c r="Y85" i="12"/>
  <c r="X85" i="12"/>
  <c r="W85" i="12"/>
  <c r="V85" i="12"/>
  <c r="U85" i="12"/>
  <c r="T85" i="12"/>
  <c r="S85" i="12"/>
  <c r="R85" i="12"/>
  <c r="Q85" i="12"/>
  <c r="P85" i="12"/>
  <c r="O85" i="12"/>
  <c r="N85" i="12"/>
  <c r="M85" i="12"/>
  <c r="L85" i="12"/>
  <c r="K85" i="12"/>
  <c r="J85" i="12"/>
  <c r="I85" i="12"/>
  <c r="H85" i="12"/>
  <c r="G85" i="12"/>
  <c r="F85" i="12"/>
  <c r="E85" i="12"/>
  <c r="AI84" i="12"/>
  <c r="AJ84" i="12" s="1"/>
  <c r="AK84" i="12" s="1"/>
  <c r="AL84" i="12" s="1"/>
  <c r="AM84" i="12" s="1"/>
  <c r="AN84" i="12" s="1"/>
  <c r="AO84" i="12" s="1"/>
  <c r="AP84" i="12" s="1"/>
  <c r="AQ84" i="12" s="1"/>
  <c r="AR84" i="12" s="1"/>
  <c r="AS84" i="12" s="1"/>
  <c r="AT84" i="12" s="1"/>
  <c r="AU84" i="12" s="1"/>
  <c r="AV84" i="12" s="1"/>
  <c r="AW84" i="12" s="1"/>
  <c r="AX84" i="12" s="1"/>
  <c r="AY84" i="12" s="1"/>
  <c r="AZ84" i="12" s="1"/>
  <c r="BA84" i="12" s="1"/>
  <c r="BB84" i="12" s="1"/>
  <c r="BC84" i="12" s="1"/>
  <c r="BD84" i="12" s="1"/>
  <c r="BE84" i="12" s="1"/>
  <c r="AH84" i="12"/>
  <c r="AG84" i="12"/>
  <c r="AF84" i="12"/>
  <c r="AE84" i="12"/>
  <c r="AD84" i="12"/>
  <c r="AC84" i="12"/>
  <c r="AB84" i="12"/>
  <c r="AA84" i="12"/>
  <c r="Z84" i="12"/>
  <c r="Y84" i="12"/>
  <c r="X84" i="12"/>
  <c r="W84" i="12"/>
  <c r="V84" i="12"/>
  <c r="U84" i="12"/>
  <c r="T84" i="12"/>
  <c r="S84" i="12"/>
  <c r="R84" i="12"/>
  <c r="Q84" i="12"/>
  <c r="P84" i="12"/>
  <c r="O84" i="12"/>
  <c r="N84" i="12"/>
  <c r="M84" i="12"/>
  <c r="L84" i="12"/>
  <c r="K84" i="12"/>
  <c r="J84" i="12"/>
  <c r="I84" i="12"/>
  <c r="H84" i="12"/>
  <c r="G84" i="12"/>
  <c r="F84" i="12"/>
  <c r="E84" i="12"/>
  <c r="E65" i="12"/>
  <c r="BB30" i="12"/>
  <c r="E30" i="12"/>
  <c r="AY30" i="12"/>
  <c r="AQ30" i="12"/>
  <c r="AI30" i="12"/>
  <c r="BE30" i="12"/>
  <c r="BA30" i="12"/>
  <c r="AX30" i="12"/>
  <c r="AW30" i="12"/>
  <c r="AS30" i="12"/>
  <c r="AP30" i="12"/>
  <c r="AO30" i="12"/>
  <c r="AM30" i="12"/>
  <c r="AK30" i="12"/>
  <c r="AG30" i="12"/>
  <c r="AE30" i="12"/>
  <c r="BE23" i="12"/>
  <c r="BE31" i="12" s="1"/>
  <c r="AW23" i="12"/>
  <c r="BC23" i="12"/>
  <c r="BA23" i="12"/>
  <c r="AZ23" i="12"/>
  <c r="AX23" i="12"/>
  <c r="AU23" i="12"/>
  <c r="AP23" i="12"/>
  <c r="AP31" i="12" s="1"/>
  <c r="AM23" i="12"/>
  <c r="AL23" i="12"/>
  <c r="AK23" i="12"/>
  <c r="AH23" i="12"/>
  <c r="AE23" i="12"/>
  <c r="AD23" i="12"/>
  <c r="BE96" i="10"/>
  <c r="BD96" i="10"/>
  <c r="BC96" i="10"/>
  <c r="BB96" i="10"/>
  <c r="BA96" i="10"/>
  <c r="AZ96" i="10"/>
  <c r="AQ96" i="10"/>
  <c r="AP96" i="10"/>
  <c r="AO96" i="10"/>
  <c r="AN96" i="10"/>
  <c r="AM96" i="10"/>
  <c r="AL96" i="10"/>
  <c r="AK96" i="10"/>
  <c r="AJ96" i="10"/>
  <c r="AI96" i="10"/>
  <c r="AH96" i="10"/>
  <c r="AG96" i="10"/>
  <c r="AF96" i="10"/>
  <c r="AE96" i="10"/>
  <c r="BE27" i="10"/>
  <c r="BD27" i="10"/>
  <c r="BC27" i="10"/>
  <c r="BB27" i="10"/>
  <c r="BA27" i="10"/>
  <c r="AZ27" i="10"/>
  <c r="AY27" i="10"/>
  <c r="AX27" i="10"/>
  <c r="AW27" i="10"/>
  <c r="AV27" i="10"/>
  <c r="AU27" i="10"/>
  <c r="AT27" i="10"/>
  <c r="AS27" i="10"/>
  <c r="AR27" i="10"/>
  <c r="AQ27" i="10"/>
  <c r="AP27" i="10"/>
  <c r="AO27" i="10"/>
  <c r="AN27" i="10"/>
  <c r="AM27" i="10"/>
  <c r="AL27" i="10"/>
  <c r="AK27" i="10"/>
  <c r="AJ27" i="10"/>
  <c r="AI27" i="10"/>
  <c r="AH27" i="10"/>
  <c r="AG27" i="10"/>
  <c r="AF27" i="10"/>
  <c r="AE27"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BE21" i="10"/>
  <c r="BD21" i="10"/>
  <c r="BC21" i="10"/>
  <c r="BB21" i="10"/>
  <c r="BA21" i="10"/>
  <c r="AZ21" i="10"/>
  <c r="AY21" i="10"/>
  <c r="AX21" i="10"/>
  <c r="AW21" i="10"/>
  <c r="AV21" i="10"/>
  <c r="AU21" i="10"/>
  <c r="AT21" i="10"/>
  <c r="AS21" i="10"/>
  <c r="AR21" i="10"/>
  <c r="AQ21" i="10"/>
  <c r="AP21" i="10"/>
  <c r="AO21" i="10"/>
  <c r="AN21" i="10"/>
  <c r="AM21" i="10"/>
  <c r="AL21" i="10"/>
  <c r="AK21" i="10"/>
  <c r="AJ21" i="10"/>
  <c r="AI21" i="10"/>
  <c r="AH21" i="10"/>
  <c r="AG21" i="10"/>
  <c r="AF21" i="10"/>
  <c r="AE21" i="10"/>
  <c r="AD21" i="10"/>
  <c r="B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K167" i="11"/>
  <c r="I166" i="11"/>
  <c r="AB152" i="11"/>
  <c r="AA152" i="11"/>
  <c r="Z152" i="11"/>
  <c r="Y152" i="11"/>
  <c r="X152" i="11"/>
  <c r="W152" i="11"/>
  <c r="V152" i="11"/>
  <c r="U152" i="11"/>
  <c r="T152" i="11"/>
  <c r="S152" i="11"/>
  <c r="R152" i="11"/>
  <c r="Q152" i="11"/>
  <c r="P152" i="11"/>
  <c r="O152" i="11"/>
  <c r="N152" i="11"/>
  <c r="M152" i="11"/>
  <c r="L152" i="11"/>
  <c r="K152" i="11"/>
  <c r="J152" i="11"/>
  <c r="I152" i="11"/>
  <c r="AB151" i="11"/>
  <c r="AA151" i="11"/>
  <c r="Z151" i="11"/>
  <c r="Y151" i="11"/>
  <c r="X151" i="11"/>
  <c r="W151" i="11"/>
  <c r="V151" i="11"/>
  <c r="U151" i="11"/>
  <c r="T151" i="11"/>
  <c r="S151" i="11"/>
  <c r="R151" i="11"/>
  <c r="Q151" i="11"/>
  <c r="P151" i="11"/>
  <c r="O151" i="11"/>
  <c r="N151" i="11"/>
  <c r="M151" i="11"/>
  <c r="L151" i="11"/>
  <c r="K151" i="11"/>
  <c r="J151" i="11"/>
  <c r="I151" i="11"/>
  <c r="AB150" i="11"/>
  <c r="AA150" i="11"/>
  <c r="Z150" i="11"/>
  <c r="Y150" i="11"/>
  <c r="X150" i="11"/>
  <c r="W150" i="11"/>
  <c r="V150" i="11"/>
  <c r="U150" i="11"/>
  <c r="T150" i="11"/>
  <c r="S150" i="11"/>
  <c r="R150" i="11"/>
  <c r="Q150" i="11"/>
  <c r="P150" i="11"/>
  <c r="O150" i="11"/>
  <c r="N150" i="11"/>
  <c r="M150" i="11"/>
  <c r="L150" i="11"/>
  <c r="K150" i="11"/>
  <c r="J150" i="11"/>
  <c r="I150" i="11"/>
  <c r="AB149" i="11"/>
  <c r="AB153" i="11" s="1"/>
  <c r="AA149" i="11"/>
  <c r="AA153" i="11" s="1"/>
  <c r="Z149" i="11"/>
  <c r="Z153" i="11" s="1"/>
  <c r="Y149" i="11"/>
  <c r="Y153" i="11" s="1"/>
  <c r="X149" i="11"/>
  <c r="X153" i="11" s="1"/>
  <c r="W149" i="11"/>
  <c r="V149" i="11"/>
  <c r="V153" i="11" s="1"/>
  <c r="U149" i="11"/>
  <c r="U153" i="11" s="1"/>
  <c r="T149" i="11"/>
  <c r="T153" i="11" s="1"/>
  <c r="S149" i="11"/>
  <c r="S153" i="11" s="1"/>
  <c r="R149" i="11"/>
  <c r="R153" i="11" s="1"/>
  <c r="Q149" i="11"/>
  <c r="Q153" i="11" s="1"/>
  <c r="P149" i="11"/>
  <c r="P153" i="11" s="1"/>
  <c r="O149" i="11"/>
  <c r="N149" i="11"/>
  <c r="N153" i="11" s="1"/>
  <c r="M149" i="11"/>
  <c r="M153" i="11" s="1"/>
  <c r="L149" i="11"/>
  <c r="L153" i="11" s="1"/>
  <c r="K149" i="11"/>
  <c r="K153" i="11" s="1"/>
  <c r="J149" i="11"/>
  <c r="J153" i="11" s="1"/>
  <c r="I149" i="11"/>
  <c r="I153" i="11" s="1"/>
  <c r="AB147" i="11"/>
  <c r="AA147" i="11"/>
  <c r="Z147" i="11"/>
  <c r="Y147" i="11"/>
  <c r="X147" i="11"/>
  <c r="W147" i="11"/>
  <c r="V147" i="11"/>
  <c r="U147" i="11"/>
  <c r="T147" i="11"/>
  <c r="S147" i="11"/>
  <c r="R147" i="11"/>
  <c r="Q147" i="11"/>
  <c r="P147" i="11"/>
  <c r="O147" i="11"/>
  <c r="N147" i="11"/>
  <c r="M147" i="11"/>
  <c r="L147" i="11"/>
  <c r="K147" i="11"/>
  <c r="J147" i="11"/>
  <c r="I147" i="11"/>
  <c r="AB146" i="11"/>
  <c r="AA146" i="11"/>
  <c r="Z146" i="11"/>
  <c r="Y146" i="11"/>
  <c r="X146" i="11"/>
  <c r="W146" i="11"/>
  <c r="V146" i="11"/>
  <c r="U146" i="11"/>
  <c r="T146" i="11"/>
  <c r="S146" i="11"/>
  <c r="R146" i="11"/>
  <c r="Q146" i="11"/>
  <c r="P146" i="11"/>
  <c r="O146" i="11"/>
  <c r="N146" i="11"/>
  <c r="M146" i="11"/>
  <c r="L146" i="11"/>
  <c r="K146" i="11"/>
  <c r="J146" i="11"/>
  <c r="I146" i="11"/>
  <c r="AB145" i="11"/>
  <c r="AA145" i="11"/>
  <c r="Z145" i="11"/>
  <c r="Y145" i="11"/>
  <c r="X145" i="11"/>
  <c r="W145" i="11"/>
  <c r="V145" i="11"/>
  <c r="U145" i="11"/>
  <c r="T145" i="11"/>
  <c r="S145" i="11"/>
  <c r="R145" i="11"/>
  <c r="Q145" i="11"/>
  <c r="P145" i="11"/>
  <c r="O145" i="11"/>
  <c r="N145" i="11"/>
  <c r="M145" i="11"/>
  <c r="L145" i="11"/>
  <c r="K145" i="11"/>
  <c r="J145" i="11"/>
  <c r="I145" i="11"/>
  <c r="AB144" i="11"/>
  <c r="AA144" i="11"/>
  <c r="Z144" i="11"/>
  <c r="Z148" i="11" s="1"/>
  <c r="Y144" i="11"/>
  <c r="Y148" i="11" s="1"/>
  <c r="X144" i="11"/>
  <c r="X148" i="11" s="1"/>
  <c r="W144" i="11"/>
  <c r="W148" i="11" s="1"/>
  <c r="V144" i="11"/>
  <c r="V148" i="11" s="1"/>
  <c r="U144" i="11"/>
  <c r="T144" i="11"/>
  <c r="S144" i="11"/>
  <c r="R144" i="11"/>
  <c r="R148" i="11" s="1"/>
  <c r="Q144" i="11"/>
  <c r="Q148" i="11" s="1"/>
  <c r="P144" i="11"/>
  <c r="P148" i="11" s="1"/>
  <c r="O144" i="11"/>
  <c r="O148" i="11" s="1"/>
  <c r="N144" i="11"/>
  <c r="N148" i="11" s="1"/>
  <c r="M144" i="11"/>
  <c r="L144" i="11"/>
  <c r="K144" i="11"/>
  <c r="J144" i="11"/>
  <c r="J148" i="11" s="1"/>
  <c r="I144" i="11"/>
  <c r="I148" i="11" s="1"/>
  <c r="D104" i="11"/>
  <c r="H94" i="11"/>
  <c r="H93" i="11"/>
  <c r="J91" i="11"/>
  <c r="H90" i="11"/>
  <c r="G87" i="11"/>
  <c r="G86" i="11"/>
  <c r="G84" i="11"/>
  <c r="G83" i="11"/>
  <c r="G65" i="11"/>
  <c r="G151" i="11" s="1"/>
  <c r="F65" i="11"/>
  <c r="E65" i="11"/>
  <c r="D65" i="11"/>
  <c r="G64" i="11"/>
  <c r="F64" i="11"/>
  <c r="E64" i="11"/>
  <c r="D64" i="11"/>
  <c r="D150" i="11" s="1"/>
  <c r="H62" i="11"/>
  <c r="H61" i="11"/>
  <c r="H146" i="11" s="1"/>
  <c r="F61" i="11"/>
  <c r="E61" i="11"/>
  <c r="D61" i="11"/>
  <c r="D146" i="11" s="1"/>
  <c r="H60" i="11"/>
  <c r="H145" i="11" s="1"/>
  <c r="H59" i="11"/>
  <c r="H85" i="11" s="1"/>
  <c r="G53" i="11"/>
  <c r="G94" i="11" s="1"/>
  <c r="F53" i="11"/>
  <c r="E53" i="11"/>
  <c r="D53" i="11"/>
  <c r="H52" i="11"/>
  <c r="H83" i="11" s="1"/>
  <c r="F52" i="11"/>
  <c r="F86" i="11" s="1"/>
  <c r="E52" i="11"/>
  <c r="E166" i="11" s="1"/>
  <c r="D52" i="11"/>
  <c r="D45" i="11"/>
  <c r="K108" i="11" s="1"/>
  <c r="L21" i="10" s="1"/>
  <c r="J44" i="11"/>
  <c r="I44" i="11"/>
  <c r="H44" i="11"/>
  <c r="G44" i="11"/>
  <c r="J43" i="11"/>
  <c r="I43" i="11"/>
  <c r="H43" i="11"/>
  <c r="G43" i="11"/>
  <c r="J42" i="11"/>
  <c r="I42" i="11"/>
  <c r="H42" i="11"/>
  <c r="G42" i="11"/>
  <c r="J41" i="11"/>
  <c r="G66" i="11" s="1"/>
  <c r="I41" i="11"/>
  <c r="H41" i="11"/>
  <c r="G41" i="11"/>
  <c r="G63" i="11" s="1"/>
  <c r="J40" i="11"/>
  <c r="I40" i="11"/>
  <c r="H40" i="11"/>
  <c r="G40" i="11"/>
  <c r="J39" i="11"/>
  <c r="I39" i="11"/>
  <c r="H39" i="11"/>
  <c r="G39" i="11"/>
  <c r="J38" i="11"/>
  <c r="I38" i="11"/>
  <c r="H38" i="11"/>
  <c r="G38" i="11"/>
  <c r="J37" i="11"/>
  <c r="F66" i="11" s="1"/>
  <c r="I37" i="11"/>
  <c r="H37" i="11"/>
  <c r="G37" i="11"/>
  <c r="F63" i="11" s="1"/>
  <c r="J36" i="11"/>
  <c r="I36" i="11"/>
  <c r="H36" i="11"/>
  <c r="G36" i="11"/>
  <c r="J35" i="11"/>
  <c r="I35" i="11"/>
  <c r="H35" i="11"/>
  <c r="G35" i="11"/>
  <c r="J34" i="11"/>
  <c r="I34" i="11"/>
  <c r="H34" i="11"/>
  <c r="G34" i="11"/>
  <c r="J33" i="11"/>
  <c r="E66" i="11" s="1"/>
  <c r="I33" i="11"/>
  <c r="H33" i="11"/>
  <c r="G33" i="11"/>
  <c r="E63" i="11" s="1"/>
  <c r="J32" i="11"/>
  <c r="I32" i="11"/>
  <c r="H32" i="11"/>
  <c r="G32" i="11"/>
  <c r="J31" i="11"/>
  <c r="I31" i="11"/>
  <c r="H31" i="11"/>
  <c r="G31" i="11"/>
  <c r="J30" i="11"/>
  <c r="I30" i="11"/>
  <c r="H30" i="11"/>
  <c r="G30" i="11"/>
  <c r="J29" i="11"/>
  <c r="D66" i="11" s="1"/>
  <c r="D95" i="11" s="1"/>
  <c r="I29" i="11"/>
  <c r="H29" i="11"/>
  <c r="G29" i="11"/>
  <c r="D63" i="11" s="1"/>
  <c r="D24" i="11"/>
  <c r="J23" i="11"/>
  <c r="D62" i="11" s="1"/>
  <c r="I23" i="11"/>
  <c r="H23" i="11"/>
  <c r="D60" i="11" s="1"/>
  <c r="G23" i="11"/>
  <c r="D59" i="11" s="1"/>
  <c r="J22" i="11"/>
  <c r="E62" i="11" s="1"/>
  <c r="I22" i="11"/>
  <c r="H22" i="11"/>
  <c r="E60" i="11" s="1"/>
  <c r="G22" i="11"/>
  <c r="E59" i="11" s="1"/>
  <c r="J21" i="11"/>
  <c r="F62" i="11" s="1"/>
  <c r="F88" i="11" s="1"/>
  <c r="I21" i="11"/>
  <c r="H21" i="11"/>
  <c r="F60" i="11" s="1"/>
  <c r="G21" i="11"/>
  <c r="F59" i="11" s="1"/>
  <c r="M107" i="11" l="1"/>
  <c r="N20" i="10" s="1"/>
  <c r="D107" i="11"/>
  <c r="E20" i="10" s="1"/>
  <c r="O107" i="11"/>
  <c r="P20" i="10" s="1"/>
  <c r="I24" i="11"/>
  <c r="D84" i="11"/>
  <c r="D83" i="11"/>
  <c r="D87" i="11"/>
  <c r="E167" i="11"/>
  <c r="E94" i="11"/>
  <c r="F90" i="11"/>
  <c r="F94" i="11"/>
  <c r="F93" i="11"/>
  <c r="N108" i="11"/>
  <c r="O21" i="10" s="1"/>
  <c r="O153" i="11"/>
  <c r="W153" i="11"/>
  <c r="AJ23" i="12"/>
  <c r="AR23" i="12"/>
  <c r="AT23" i="12"/>
  <c r="AV23" i="12"/>
  <c r="BB23" i="12"/>
  <c r="AL30" i="12"/>
  <c r="AN30" i="12"/>
  <c r="AT30" i="12"/>
  <c r="BD30" i="12"/>
  <c r="O107" i="13"/>
  <c r="P20" i="12" s="1"/>
  <c r="Q107" i="13"/>
  <c r="R20" i="12" s="1"/>
  <c r="I24" i="13"/>
  <c r="H24" i="13"/>
  <c r="G60" i="13" s="1"/>
  <c r="G24" i="13"/>
  <c r="G59" i="13" s="1"/>
  <c r="K108" i="13"/>
  <c r="L21" i="12" s="1"/>
  <c r="N108" i="13"/>
  <c r="O21" i="12" s="1"/>
  <c r="J45" i="13"/>
  <c r="H66" i="13" s="1"/>
  <c r="I45" i="13"/>
  <c r="H45" i="13"/>
  <c r="G45" i="13"/>
  <c r="H63" i="13" s="1"/>
  <c r="D86" i="13"/>
  <c r="C166" i="13"/>
  <c r="H86" i="13"/>
  <c r="H83" i="13"/>
  <c r="L148" i="13"/>
  <c r="T148" i="13"/>
  <c r="Y148" i="13"/>
  <c r="N148" i="13"/>
  <c r="V148" i="13"/>
  <c r="L153" i="13"/>
  <c r="T153" i="13"/>
  <c r="AB153" i="13"/>
  <c r="I153" i="13"/>
  <c r="Q153" i="13"/>
  <c r="Y153" i="13"/>
  <c r="D152" i="13"/>
  <c r="D95" i="13"/>
  <c r="G95" i="13"/>
  <c r="G152" i="13"/>
  <c r="E144" i="13"/>
  <c r="E85" i="13"/>
  <c r="H95" i="13"/>
  <c r="H152" i="13"/>
  <c r="F152" i="13"/>
  <c r="F95" i="13"/>
  <c r="E145" i="13"/>
  <c r="G144" i="13"/>
  <c r="G85" i="13"/>
  <c r="G145" i="13"/>
  <c r="E88" i="13"/>
  <c r="E147" i="13"/>
  <c r="D147" i="13"/>
  <c r="D88" i="13"/>
  <c r="F144" i="13"/>
  <c r="F85" i="13"/>
  <c r="D85" i="13"/>
  <c r="E92" i="13"/>
  <c r="E149" i="13"/>
  <c r="F149" i="13"/>
  <c r="F92" i="13"/>
  <c r="G149" i="13"/>
  <c r="G153" i="13" s="1"/>
  <c r="G92" i="13"/>
  <c r="F147" i="13"/>
  <c r="F88" i="13"/>
  <c r="F145" i="13"/>
  <c r="D145" i="13"/>
  <c r="H92" i="13"/>
  <c r="H96" i="13" s="1"/>
  <c r="H149" i="13"/>
  <c r="D93" i="13"/>
  <c r="C167" i="13"/>
  <c r="D90" i="13"/>
  <c r="E167" i="13"/>
  <c r="E94" i="13"/>
  <c r="G61" i="13"/>
  <c r="H64" i="13"/>
  <c r="T107" i="13"/>
  <c r="U20" i="12" s="1"/>
  <c r="P108" i="13"/>
  <c r="Q21" i="12" s="1"/>
  <c r="F94" i="13"/>
  <c r="F90" i="13"/>
  <c r="G167" i="13"/>
  <c r="F93" i="13"/>
  <c r="D151" i="13"/>
  <c r="D84" i="13"/>
  <c r="H85" i="13"/>
  <c r="E90" i="13"/>
  <c r="D94" i="13"/>
  <c r="Z108" i="13"/>
  <c r="AA21" i="12" s="1"/>
  <c r="W107" i="13"/>
  <c r="X20" i="12" s="1"/>
  <c r="S108" i="13"/>
  <c r="T21" i="12" s="1"/>
  <c r="K166" i="13"/>
  <c r="AF23" i="12"/>
  <c r="AN23" i="12"/>
  <c r="AN31" i="12" s="1"/>
  <c r="BD23" i="12"/>
  <c r="BD31" i="12" s="1"/>
  <c r="E84" i="13"/>
  <c r="G90" i="13"/>
  <c r="G94" i="13"/>
  <c r="Y107" i="13"/>
  <c r="Z20" i="12" s="1"/>
  <c r="V108" i="13"/>
  <c r="W21" i="12" s="1"/>
  <c r="I167" i="13"/>
  <c r="AO31" i="12"/>
  <c r="AJ31" i="12"/>
  <c r="AR31" i="12"/>
  <c r="AF30" i="12"/>
  <c r="AV30" i="12"/>
  <c r="AZ30" i="12"/>
  <c r="AZ31" i="12" s="1"/>
  <c r="D83" i="13"/>
  <c r="G107" i="13"/>
  <c r="H20" i="12" s="1"/>
  <c r="AB107" i="13"/>
  <c r="AC20" i="12" s="1"/>
  <c r="X108" i="13"/>
  <c r="Y21" i="12" s="1"/>
  <c r="H146" i="13"/>
  <c r="J153" i="13"/>
  <c r="R153" i="13"/>
  <c r="Z153" i="13"/>
  <c r="D149" i="13"/>
  <c r="D92" i="13"/>
  <c r="E166" i="13"/>
  <c r="E87" i="13"/>
  <c r="E83" i="13"/>
  <c r="I107" i="13"/>
  <c r="J20" i="12" s="1"/>
  <c r="F108" i="13"/>
  <c r="G21" i="12" s="1"/>
  <c r="AA108" i="13"/>
  <c r="AB21" i="12" s="1"/>
  <c r="K153" i="13"/>
  <c r="S153" i="13"/>
  <c r="F151" i="13"/>
  <c r="AI31" i="12"/>
  <c r="AQ31" i="12"/>
  <c r="AQ33" i="12" s="1"/>
  <c r="AY31" i="12"/>
  <c r="BB31" i="12"/>
  <c r="J24" i="13"/>
  <c r="G62" i="13" s="1"/>
  <c r="G166" i="13"/>
  <c r="F86" i="13"/>
  <c r="J86" i="13" s="1"/>
  <c r="F87" i="13"/>
  <c r="E150" i="13"/>
  <c r="H65" i="13"/>
  <c r="F83" i="13"/>
  <c r="L107" i="13"/>
  <c r="M20" i="12" s="1"/>
  <c r="H108" i="13"/>
  <c r="I21" i="12" s="1"/>
  <c r="E152" i="13"/>
  <c r="E95" i="13"/>
  <c r="H144" i="13"/>
  <c r="H87" i="13"/>
  <c r="H84" i="13"/>
  <c r="E146" i="13"/>
  <c r="H147" i="13"/>
  <c r="H88" i="13"/>
  <c r="D87" i="13"/>
  <c r="O148" i="13"/>
  <c r="W148" i="13"/>
  <c r="D150" i="13"/>
  <c r="E107" i="13"/>
  <c r="F20" i="12" s="1"/>
  <c r="M107" i="13"/>
  <c r="N20" i="12" s="1"/>
  <c r="U107" i="13"/>
  <c r="V20" i="12" s="1"/>
  <c r="D108" i="13"/>
  <c r="L108" i="13"/>
  <c r="M21" i="12" s="1"/>
  <c r="T108" i="13"/>
  <c r="U21" i="12" s="1"/>
  <c r="AB108" i="13"/>
  <c r="AC21" i="12" s="1"/>
  <c r="F107" i="13"/>
  <c r="G20" i="12" s="1"/>
  <c r="N107" i="13"/>
  <c r="O20" i="12" s="1"/>
  <c r="O23" i="12" s="1"/>
  <c r="V107" i="13"/>
  <c r="W20" i="12" s="1"/>
  <c r="E108" i="13"/>
  <c r="F21" i="12" s="1"/>
  <c r="M108" i="13"/>
  <c r="N21" i="12" s="1"/>
  <c r="N23" i="12" s="1"/>
  <c r="U108" i="13"/>
  <c r="V21" i="12" s="1"/>
  <c r="D120" i="13"/>
  <c r="H107" i="13"/>
  <c r="I20" i="12" s="1"/>
  <c r="P107" i="13"/>
  <c r="Q20" i="12" s="1"/>
  <c r="Q23" i="12" s="1"/>
  <c r="X107" i="13"/>
  <c r="Y20" i="12" s="1"/>
  <c r="Y23" i="12" s="1"/>
  <c r="G108" i="13"/>
  <c r="H21" i="12" s="1"/>
  <c r="O108" i="13"/>
  <c r="P21" i="12" s="1"/>
  <c r="P23" i="12" s="1"/>
  <c r="W108" i="13"/>
  <c r="X21" i="12" s="1"/>
  <c r="J107" i="13"/>
  <c r="K20" i="12" s="1"/>
  <c r="R107" i="13"/>
  <c r="S20" i="12" s="1"/>
  <c r="Z107" i="13"/>
  <c r="AA20" i="12" s="1"/>
  <c r="AA23" i="12" s="1"/>
  <c r="I108" i="13"/>
  <c r="J21" i="12" s="1"/>
  <c r="Q108" i="13"/>
  <c r="R21" i="12" s="1"/>
  <c r="R23" i="12" s="1"/>
  <c r="Y108" i="13"/>
  <c r="Z21" i="12" s="1"/>
  <c r="K107" i="13"/>
  <c r="L20" i="12" s="1"/>
  <c r="L23" i="12" s="1"/>
  <c r="S107" i="13"/>
  <c r="T20" i="12" s="1"/>
  <c r="T23" i="12" s="1"/>
  <c r="AA107" i="13"/>
  <c r="AB20" i="12" s="1"/>
  <c r="J108" i="13"/>
  <c r="K21" i="12" s="1"/>
  <c r="R108" i="13"/>
  <c r="S21" i="12" s="1"/>
  <c r="AE31" i="12"/>
  <c r="AE33" i="12" s="1"/>
  <c r="AE34" i="12" s="1"/>
  <c r="BC31" i="12"/>
  <c r="AH31" i="12"/>
  <c r="AH33" i="12" s="1"/>
  <c r="AH34" i="12" s="1"/>
  <c r="AL31" i="12"/>
  <c r="AU31" i="12"/>
  <c r="AU33" i="12" s="1"/>
  <c r="AX31" i="12"/>
  <c r="AM31" i="12"/>
  <c r="AK31" i="12"/>
  <c r="AS31" i="12"/>
  <c r="BA31" i="12"/>
  <c r="AG31" i="12"/>
  <c r="AR33" i="12"/>
  <c r="AL33" i="12"/>
  <c r="AN33" i="12"/>
  <c r="AN34" i="12" s="1"/>
  <c r="AO33" i="12"/>
  <c r="AO34" i="12" s="1"/>
  <c r="AV31" i="12"/>
  <c r="AI33" i="12"/>
  <c r="AI34" i="12" s="1"/>
  <c r="AM33" i="12"/>
  <c r="AM34" i="12" s="1"/>
  <c r="AW31" i="12"/>
  <c r="AJ33" i="12"/>
  <c r="AJ34" i="12" s="1"/>
  <c r="AP33" i="12"/>
  <c r="D147" i="11"/>
  <c r="D88" i="11"/>
  <c r="D149" i="11"/>
  <c r="D92" i="11"/>
  <c r="F149" i="11"/>
  <c r="F92" i="11"/>
  <c r="G149" i="11"/>
  <c r="G92" i="11"/>
  <c r="E145" i="11"/>
  <c r="E147" i="11"/>
  <c r="E88" i="11"/>
  <c r="F85" i="11"/>
  <c r="F144" i="11"/>
  <c r="D144" i="11"/>
  <c r="D85" i="11"/>
  <c r="E149" i="11"/>
  <c r="E92" i="11"/>
  <c r="F145" i="11"/>
  <c r="D145" i="11"/>
  <c r="F95" i="11"/>
  <c r="F152" i="11"/>
  <c r="G152" i="11"/>
  <c r="G95" i="11"/>
  <c r="G45" i="11"/>
  <c r="H63" i="11" s="1"/>
  <c r="G150" i="11"/>
  <c r="L108" i="11"/>
  <c r="M21" i="10" s="1"/>
  <c r="H45" i="11"/>
  <c r="G61" i="11"/>
  <c r="H64" i="11"/>
  <c r="E87" i="11"/>
  <c r="T107" i="11"/>
  <c r="U20" i="10" s="1"/>
  <c r="C167" i="11"/>
  <c r="D94" i="11"/>
  <c r="J94" i="11" s="1"/>
  <c r="D90" i="11"/>
  <c r="F146" i="11"/>
  <c r="I45" i="11"/>
  <c r="D151" i="11"/>
  <c r="E84" i="11"/>
  <c r="Z108" i="11"/>
  <c r="AA21" i="10" s="1"/>
  <c r="R108" i="11"/>
  <c r="S21" i="10" s="1"/>
  <c r="J108" i="11"/>
  <c r="K21" i="10" s="1"/>
  <c r="AA107" i="11"/>
  <c r="AB20" i="10" s="1"/>
  <c r="S107" i="11"/>
  <c r="T20" i="10" s="1"/>
  <c r="K107" i="11"/>
  <c r="L20" i="10" s="1"/>
  <c r="Y108" i="11"/>
  <c r="Z21" i="10" s="1"/>
  <c r="Q108" i="11"/>
  <c r="R21" i="10" s="1"/>
  <c r="I108" i="11"/>
  <c r="J21" i="10" s="1"/>
  <c r="Z107" i="11"/>
  <c r="AA20" i="10" s="1"/>
  <c r="R107" i="11"/>
  <c r="S20" i="10" s="1"/>
  <c r="J107" i="11"/>
  <c r="K20" i="10" s="1"/>
  <c r="X108" i="11"/>
  <c r="Y21" i="10" s="1"/>
  <c r="P108" i="11"/>
  <c r="Q21" i="10" s="1"/>
  <c r="H108" i="11"/>
  <c r="I21" i="10" s="1"/>
  <c r="Y107" i="11"/>
  <c r="Z20" i="10" s="1"/>
  <c r="Q107" i="11"/>
  <c r="R20" i="10" s="1"/>
  <c r="I107" i="11"/>
  <c r="J20" i="10" s="1"/>
  <c r="W108" i="11"/>
  <c r="X21" i="10" s="1"/>
  <c r="O108" i="11"/>
  <c r="P21" i="10" s="1"/>
  <c r="G108" i="11"/>
  <c r="H21" i="10" s="1"/>
  <c r="X107" i="11"/>
  <c r="Y20" i="10" s="1"/>
  <c r="P107" i="11"/>
  <c r="Q20" i="10" s="1"/>
  <c r="H107" i="11"/>
  <c r="I20" i="10" s="1"/>
  <c r="D120" i="11"/>
  <c r="U108" i="11"/>
  <c r="V21" i="10" s="1"/>
  <c r="M108" i="11"/>
  <c r="N21" i="10" s="1"/>
  <c r="E108" i="11"/>
  <c r="F21" i="10" s="1"/>
  <c r="V107" i="11"/>
  <c r="W20" i="10" s="1"/>
  <c r="N107" i="11"/>
  <c r="O20" i="10" s="1"/>
  <c r="F107" i="11"/>
  <c r="G20" i="10" s="1"/>
  <c r="U107" i="11"/>
  <c r="V20" i="10" s="1"/>
  <c r="S108" i="11"/>
  <c r="T21" i="10" s="1"/>
  <c r="H126" i="11"/>
  <c r="L148" i="11"/>
  <c r="T148" i="11"/>
  <c r="AB148" i="11"/>
  <c r="H87" i="11"/>
  <c r="K166" i="11"/>
  <c r="H84" i="11"/>
  <c r="H124" i="11"/>
  <c r="H144" i="11"/>
  <c r="G24" i="11"/>
  <c r="G59" i="11" s="1"/>
  <c r="J45" i="11"/>
  <c r="H66" i="11" s="1"/>
  <c r="G90" i="11"/>
  <c r="I167" i="11"/>
  <c r="G93" i="11"/>
  <c r="E151" i="11"/>
  <c r="E131" i="11"/>
  <c r="F84" i="11"/>
  <c r="J84" i="11" s="1"/>
  <c r="E86" i="11"/>
  <c r="D93" i="11"/>
  <c r="W107" i="11"/>
  <c r="X20" i="10" s="1"/>
  <c r="T108" i="11"/>
  <c r="U21" i="10" s="1"/>
  <c r="G167" i="11"/>
  <c r="E152" i="11"/>
  <c r="E132" i="11"/>
  <c r="E95" i="11"/>
  <c r="H24" i="11"/>
  <c r="G60" i="11" s="1"/>
  <c r="C166" i="11"/>
  <c r="D86" i="11"/>
  <c r="F151" i="11"/>
  <c r="F131" i="11"/>
  <c r="E90" i="11"/>
  <c r="E93" i="11"/>
  <c r="E107" i="11"/>
  <c r="F20" i="10" s="1"/>
  <c r="AB107" i="11"/>
  <c r="AC20" i="10" s="1"/>
  <c r="V108" i="11"/>
  <c r="W21" i="10" s="1"/>
  <c r="K148" i="11"/>
  <c r="S148" i="11"/>
  <c r="AA148" i="11"/>
  <c r="G131" i="11"/>
  <c r="G107" i="11"/>
  <c r="H20" i="10" s="1"/>
  <c r="D108" i="11"/>
  <c r="E21" i="10" s="1"/>
  <c r="AA108" i="11"/>
  <c r="AB21" i="10" s="1"/>
  <c r="E144" i="11"/>
  <c r="E85" i="11"/>
  <c r="E124" i="11"/>
  <c r="F127" i="11"/>
  <c r="F147" i="11"/>
  <c r="E83" i="11"/>
  <c r="E89" i="11" s="1"/>
  <c r="J24" i="11"/>
  <c r="G62" i="11" s="1"/>
  <c r="G166" i="11"/>
  <c r="F87" i="11"/>
  <c r="D126" i="11"/>
  <c r="E150" i="11"/>
  <c r="E130" i="11"/>
  <c r="H65" i="11"/>
  <c r="F83" i="11"/>
  <c r="F89" i="11" s="1"/>
  <c r="H86" i="11"/>
  <c r="L107" i="11"/>
  <c r="M20" i="10" s="1"/>
  <c r="F108" i="11"/>
  <c r="G21" i="10" s="1"/>
  <c r="AB108" i="11"/>
  <c r="AC21" i="10" s="1"/>
  <c r="D130" i="11"/>
  <c r="M148" i="11"/>
  <c r="U148" i="11"/>
  <c r="E126" i="11"/>
  <c r="E146" i="11"/>
  <c r="H147" i="11"/>
  <c r="H127" i="11"/>
  <c r="H88" i="11"/>
  <c r="F150" i="11"/>
  <c r="F130" i="11"/>
  <c r="D152" i="11"/>
  <c r="D132" i="11"/>
  <c r="H89" i="11" l="1"/>
  <c r="H166" i="11"/>
  <c r="G18" i="10"/>
  <c r="F166" i="11"/>
  <c r="F18" i="10"/>
  <c r="J93" i="11"/>
  <c r="G96" i="11"/>
  <c r="H148" i="11"/>
  <c r="E125" i="11"/>
  <c r="F129" i="11"/>
  <c r="E127" i="11"/>
  <c r="D124" i="11"/>
  <c r="F125" i="11"/>
  <c r="F132" i="11"/>
  <c r="G130" i="11"/>
  <c r="D131" i="11"/>
  <c r="J87" i="11"/>
  <c r="F153" i="11"/>
  <c r="K23" i="12"/>
  <c r="G132" i="13"/>
  <c r="F132" i="13"/>
  <c r="E125" i="13"/>
  <c r="F129" i="13"/>
  <c r="F127" i="13"/>
  <c r="H125" i="13"/>
  <c r="H126" i="13"/>
  <c r="F126" i="13"/>
  <c r="G130" i="13"/>
  <c r="E130" i="13"/>
  <c r="E126" i="13"/>
  <c r="M23" i="12"/>
  <c r="J23" i="12"/>
  <c r="D153" i="13"/>
  <c r="D156" i="13" s="1"/>
  <c r="G96" i="13"/>
  <c r="AF31" i="12"/>
  <c r="AF33" i="12" s="1"/>
  <c r="X23" i="12"/>
  <c r="H89" i="13"/>
  <c r="U23" i="12"/>
  <c r="E148" i="13"/>
  <c r="AT31" i="12"/>
  <c r="AT33" i="12" s="1"/>
  <c r="AT34" i="12" s="1"/>
  <c r="E18" i="10"/>
  <c r="L166" i="13"/>
  <c r="I18" i="12"/>
  <c r="G146" i="13"/>
  <c r="G126" i="13"/>
  <c r="E153" i="13"/>
  <c r="S23" i="12"/>
  <c r="X132" i="13"/>
  <c r="P132" i="13"/>
  <c r="Y131" i="13"/>
  <c r="Q131" i="13"/>
  <c r="I131" i="13"/>
  <c r="Z130" i="13"/>
  <c r="R130" i="13"/>
  <c r="J130" i="13"/>
  <c r="AA129" i="13"/>
  <c r="S129" i="13"/>
  <c r="K129" i="13"/>
  <c r="U127" i="13"/>
  <c r="M127" i="13"/>
  <c r="V126" i="13"/>
  <c r="N126" i="13"/>
  <c r="W125" i="13"/>
  <c r="O125" i="13"/>
  <c r="X124" i="13"/>
  <c r="P124" i="13"/>
  <c r="W132" i="13"/>
  <c r="O132" i="13"/>
  <c r="X131" i="13"/>
  <c r="P131" i="13"/>
  <c r="Y130" i="13"/>
  <c r="Q130" i="13"/>
  <c r="I130" i="13"/>
  <c r="Z129" i="13"/>
  <c r="R129" i="13"/>
  <c r="J129" i="13"/>
  <c r="AB127" i="13"/>
  <c r="T127" i="13"/>
  <c r="L127" i="13"/>
  <c r="U126" i="13"/>
  <c r="M126" i="13"/>
  <c r="V125" i="13"/>
  <c r="N125" i="13"/>
  <c r="W124" i="13"/>
  <c r="O124" i="13"/>
  <c r="U132" i="13"/>
  <c r="M132" i="13"/>
  <c r="V131" i="13"/>
  <c r="N131" i="13"/>
  <c r="W130" i="13"/>
  <c r="O130" i="13"/>
  <c r="X129" i="13"/>
  <c r="P129" i="13"/>
  <c r="Z127" i="13"/>
  <c r="R127" i="13"/>
  <c r="J127" i="13"/>
  <c r="AA126" i="13"/>
  <c r="S126" i="13"/>
  <c r="K126" i="13"/>
  <c r="AB125" i="13"/>
  <c r="T125" i="13"/>
  <c r="L125" i="13"/>
  <c r="U124" i="13"/>
  <c r="M124" i="13"/>
  <c r="AA132" i="13"/>
  <c r="S132" i="13"/>
  <c r="K132" i="13"/>
  <c r="AB131" i="13"/>
  <c r="T131" i="13"/>
  <c r="L131" i="13"/>
  <c r="U130" i="13"/>
  <c r="M130" i="13"/>
  <c r="V129" i="13"/>
  <c r="N129" i="13"/>
  <c r="X127" i="13"/>
  <c r="P127" i="13"/>
  <c r="Y126" i="13"/>
  <c r="Q126" i="13"/>
  <c r="I126" i="13"/>
  <c r="Z125" i="13"/>
  <c r="R125" i="13"/>
  <c r="J125" i="13"/>
  <c r="AA124" i="13"/>
  <c r="S124" i="13"/>
  <c r="K124" i="13"/>
  <c r="Z132" i="13"/>
  <c r="R132" i="13"/>
  <c r="J132" i="13"/>
  <c r="AA131" i="13"/>
  <c r="S131" i="13"/>
  <c r="K131" i="13"/>
  <c r="AB130" i="13"/>
  <c r="T130" i="13"/>
  <c r="L130" i="13"/>
  <c r="U129" i="13"/>
  <c r="M129" i="13"/>
  <c r="W127" i="13"/>
  <c r="O127" i="13"/>
  <c r="X126" i="13"/>
  <c r="P126" i="13"/>
  <c r="Y125" i="13"/>
  <c r="Q125" i="13"/>
  <c r="I125" i="13"/>
  <c r="Z124" i="13"/>
  <c r="R124" i="13"/>
  <c r="J124" i="13"/>
  <c r="T132" i="13"/>
  <c r="W131" i="13"/>
  <c r="AA130" i="13"/>
  <c r="I129" i="13"/>
  <c r="Q127" i="13"/>
  <c r="T126" i="13"/>
  <c r="X125" i="13"/>
  <c r="AB124" i="13"/>
  <c r="E131" i="13"/>
  <c r="AA125" i="13"/>
  <c r="Q132" i="13"/>
  <c r="U131" i="13"/>
  <c r="X130" i="13"/>
  <c r="AB129" i="13"/>
  <c r="N127" i="13"/>
  <c r="R126" i="13"/>
  <c r="U125" i="13"/>
  <c r="Y124" i="13"/>
  <c r="I124" i="13"/>
  <c r="N132" i="13"/>
  <c r="R131" i="13"/>
  <c r="V130" i="13"/>
  <c r="Y129" i="13"/>
  <c r="K127" i="13"/>
  <c r="O126" i="13"/>
  <c r="S125" i="13"/>
  <c r="V124" i="13"/>
  <c r="Z131" i="13"/>
  <c r="S127" i="13"/>
  <c r="L132" i="13"/>
  <c r="O131" i="13"/>
  <c r="S130" i="13"/>
  <c r="W129" i="13"/>
  <c r="I127" i="13"/>
  <c r="L126" i="13"/>
  <c r="P125" i="13"/>
  <c r="T124" i="13"/>
  <c r="W126" i="13"/>
  <c r="I132" i="13"/>
  <c r="M131" i="13"/>
  <c r="P130" i="13"/>
  <c r="T129" i="13"/>
  <c r="AA127" i="13"/>
  <c r="J126" i="13"/>
  <c r="M125" i="13"/>
  <c r="Q124" i="13"/>
  <c r="Q128" i="13" s="1"/>
  <c r="AB132" i="13"/>
  <c r="J131" i="13"/>
  <c r="N130" i="13"/>
  <c r="Q129" i="13"/>
  <c r="Y127" i="13"/>
  <c r="AB126" i="13"/>
  <c r="K125" i="13"/>
  <c r="N124" i="13"/>
  <c r="V132" i="13"/>
  <c r="Y132" i="13"/>
  <c r="K130" i="13"/>
  <c r="O129" i="13"/>
  <c r="V127" i="13"/>
  <c r="Z126" i="13"/>
  <c r="L124" i="13"/>
  <c r="L129" i="13"/>
  <c r="L133" i="13" s="1"/>
  <c r="E89" i="13"/>
  <c r="Z23" i="12"/>
  <c r="J84" i="13"/>
  <c r="H124" i="13"/>
  <c r="H129" i="13"/>
  <c r="E129" i="13"/>
  <c r="G125" i="13"/>
  <c r="E124" i="13"/>
  <c r="AU34" i="12"/>
  <c r="AB23" i="12"/>
  <c r="V23" i="12"/>
  <c r="F130" i="13"/>
  <c r="D130" i="13"/>
  <c r="CH170" i="13"/>
  <c r="BR170" i="13"/>
  <c r="BB170" i="13"/>
  <c r="AL170" i="13"/>
  <c r="V170" i="13"/>
  <c r="F170" i="13"/>
  <c r="CF170" i="13"/>
  <c r="BP170" i="13"/>
  <c r="AZ170" i="13"/>
  <c r="AJ170" i="13"/>
  <c r="T170" i="13"/>
  <c r="D170" i="13"/>
  <c r="CD170" i="13"/>
  <c r="BN170" i="13"/>
  <c r="AX170" i="13"/>
  <c r="AH170" i="13"/>
  <c r="R170" i="13"/>
  <c r="CB170" i="13"/>
  <c r="BL170" i="13"/>
  <c r="AV170" i="13"/>
  <c r="AF170" i="13"/>
  <c r="P170" i="13"/>
  <c r="BZ170" i="13"/>
  <c r="BJ170" i="13"/>
  <c r="AT170" i="13"/>
  <c r="AD170" i="13"/>
  <c r="N170" i="13"/>
  <c r="CL170" i="13"/>
  <c r="BV170" i="13"/>
  <c r="BF170" i="13"/>
  <c r="AP170" i="13"/>
  <c r="Z170" i="13"/>
  <c r="J170" i="13"/>
  <c r="CJ170" i="13"/>
  <c r="BT170" i="13"/>
  <c r="BD170" i="13"/>
  <c r="AN170" i="13"/>
  <c r="X170" i="13"/>
  <c r="H170" i="13"/>
  <c r="AR170" i="13"/>
  <c r="AB170" i="13"/>
  <c r="L170" i="13"/>
  <c r="CN170" i="13"/>
  <c r="BX170" i="13"/>
  <c r="BH170" i="13"/>
  <c r="D131" i="13"/>
  <c r="G131" i="13"/>
  <c r="G129" i="13"/>
  <c r="G133" i="13" s="1"/>
  <c r="L167" i="13"/>
  <c r="I19" i="12"/>
  <c r="I23" i="12" s="1"/>
  <c r="F148" i="13"/>
  <c r="CN171" i="13"/>
  <c r="BX171" i="13"/>
  <c r="BH171" i="13"/>
  <c r="AR171" i="13"/>
  <c r="AB171" i="13"/>
  <c r="L171" i="13"/>
  <c r="CL171" i="13"/>
  <c r="BV171" i="13"/>
  <c r="BF171" i="13"/>
  <c r="AP171" i="13"/>
  <c r="Z171" i="13"/>
  <c r="J171" i="13"/>
  <c r="CJ171" i="13"/>
  <c r="BT171" i="13"/>
  <c r="BD171" i="13"/>
  <c r="AN171" i="13"/>
  <c r="X171" i="13"/>
  <c r="H171" i="13"/>
  <c r="CH171" i="13"/>
  <c r="BR171" i="13"/>
  <c r="BB171" i="13"/>
  <c r="AL171" i="13"/>
  <c r="V171" i="13"/>
  <c r="F171" i="13"/>
  <c r="CF171" i="13"/>
  <c r="BP171" i="13"/>
  <c r="AZ171" i="13"/>
  <c r="AJ171" i="13"/>
  <c r="T171" i="13"/>
  <c r="D171" i="13"/>
  <c r="CB171" i="13"/>
  <c r="BL171" i="13"/>
  <c r="AV171" i="13"/>
  <c r="AF171" i="13"/>
  <c r="P171" i="13"/>
  <c r="BZ171" i="13"/>
  <c r="BJ171" i="13"/>
  <c r="AT171" i="13"/>
  <c r="AD171" i="13"/>
  <c r="N171" i="13"/>
  <c r="CD171" i="13"/>
  <c r="BN171" i="13"/>
  <c r="AX171" i="13"/>
  <c r="E21" i="12"/>
  <c r="AH171" i="13"/>
  <c r="R171" i="13"/>
  <c r="J87" i="13"/>
  <c r="G127" i="13"/>
  <c r="G88" i="13"/>
  <c r="J88" i="13" s="1"/>
  <c r="G147" i="13"/>
  <c r="D126" i="13"/>
  <c r="J90" i="13"/>
  <c r="D96" i="13"/>
  <c r="D125" i="13"/>
  <c r="D127" i="13"/>
  <c r="G89" i="13"/>
  <c r="F89" i="13"/>
  <c r="AC23" i="12"/>
  <c r="J167" i="13"/>
  <c r="H19" i="12"/>
  <c r="J85" i="13"/>
  <c r="G148" i="13"/>
  <c r="AF34" i="12"/>
  <c r="W23" i="12"/>
  <c r="H127" i="13"/>
  <c r="H148" i="13"/>
  <c r="H131" i="13"/>
  <c r="H151" i="13"/>
  <c r="D129" i="13"/>
  <c r="J92" i="13"/>
  <c r="J93" i="13"/>
  <c r="F125" i="13"/>
  <c r="D148" i="13"/>
  <c r="D155" i="13" s="1"/>
  <c r="G124" i="13"/>
  <c r="H132" i="13"/>
  <c r="D132" i="13"/>
  <c r="E156" i="13"/>
  <c r="D89" i="13"/>
  <c r="J83" i="13"/>
  <c r="J94" i="13"/>
  <c r="J95" i="13"/>
  <c r="E132" i="13"/>
  <c r="F131" i="13"/>
  <c r="F133" i="13" s="1"/>
  <c r="E96" i="13"/>
  <c r="F96" i="13"/>
  <c r="H150" i="13"/>
  <c r="H130" i="13"/>
  <c r="H153" i="13"/>
  <c r="F153" i="13"/>
  <c r="F124" i="13"/>
  <c r="F128" i="13" s="1"/>
  <c r="E127" i="13"/>
  <c r="AQ34" i="12"/>
  <c r="AV33" i="12"/>
  <c r="AV34" i="12" s="1"/>
  <c r="AL34" i="12"/>
  <c r="BE62" i="12"/>
  <c r="AW62" i="12"/>
  <c r="AO62" i="12"/>
  <c r="AG62" i="12"/>
  <c r="BB62" i="12"/>
  <c r="AS62" i="12"/>
  <c r="AJ62" i="12"/>
  <c r="AZ62" i="12"/>
  <c r="AQ62" i="12"/>
  <c r="AH62" i="12"/>
  <c r="AY62" i="12"/>
  <c r="AP62" i="12"/>
  <c r="AV62" i="12"/>
  <c r="AI62" i="12"/>
  <c r="AT62" i="12"/>
  <c r="AN62" i="12"/>
  <c r="AM62" i="12"/>
  <c r="BC62" i="12"/>
  <c r="AK62" i="12"/>
  <c r="AX62" i="12"/>
  <c r="AU62" i="12"/>
  <c r="AR62" i="12"/>
  <c r="BD62" i="12"/>
  <c r="BA62" i="12"/>
  <c r="AL62" i="12"/>
  <c r="AG33" i="12"/>
  <c r="AG34" i="12" s="1"/>
  <c r="AP34" i="12"/>
  <c r="AR34" i="12"/>
  <c r="AW33" i="12"/>
  <c r="AW34" i="12" s="1"/>
  <c r="AS33" i="12"/>
  <c r="AS34" i="12" s="1"/>
  <c r="AX64" i="12"/>
  <c r="AP64" i="12"/>
  <c r="BE64" i="12"/>
  <c r="AW64" i="12"/>
  <c r="AO64" i="12"/>
  <c r="AU64" i="12"/>
  <c r="AK64" i="12"/>
  <c r="BD64" i="12"/>
  <c r="AT64" i="12"/>
  <c r="AJ64" i="12"/>
  <c r="BB64" i="12"/>
  <c r="AR64" i="12"/>
  <c r="BA64" i="12"/>
  <c r="AQ64" i="12"/>
  <c r="BC64" i="12"/>
  <c r="AI64" i="12"/>
  <c r="AY64" i="12"/>
  <c r="AM64" i="12"/>
  <c r="AL64" i="12"/>
  <c r="AN64" i="12"/>
  <c r="AZ64" i="12"/>
  <c r="AS64" i="12"/>
  <c r="AV64" i="12"/>
  <c r="AX61" i="12"/>
  <c r="AP61" i="12"/>
  <c r="AH61" i="12"/>
  <c r="AW61" i="12"/>
  <c r="AN61" i="12"/>
  <c r="BE61" i="12"/>
  <c r="AV61" i="12"/>
  <c r="AM61" i="12"/>
  <c r="AT61" i="12"/>
  <c r="AI61" i="12"/>
  <c r="BC61" i="12"/>
  <c r="AR61" i="12"/>
  <c r="AF61" i="12"/>
  <c r="AY61" i="12"/>
  <c r="AG61" i="12"/>
  <c r="AU61" i="12"/>
  <c r="AQ61" i="12"/>
  <c r="AS61" i="12"/>
  <c r="AO61" i="12"/>
  <c r="AL61" i="12"/>
  <c r="BD61" i="12"/>
  <c r="AJ61" i="12"/>
  <c r="BB61" i="12"/>
  <c r="BA61" i="12"/>
  <c r="AK61" i="12"/>
  <c r="AZ61" i="12"/>
  <c r="AK33" i="12"/>
  <c r="H132" i="11"/>
  <c r="H152" i="11"/>
  <c r="H95" i="11"/>
  <c r="J95" i="11" s="1"/>
  <c r="G124" i="11"/>
  <c r="G144" i="11"/>
  <c r="G85" i="11"/>
  <c r="D148" i="11"/>
  <c r="E96" i="11"/>
  <c r="F126" i="11"/>
  <c r="G126" i="11"/>
  <c r="G146" i="11"/>
  <c r="G132" i="11"/>
  <c r="E129" i="11"/>
  <c r="E133" i="11" s="1"/>
  <c r="F148" i="11"/>
  <c r="D153" i="11"/>
  <c r="D156" i="11" s="1"/>
  <c r="CN171" i="11"/>
  <c r="BX171" i="11"/>
  <c r="BH171" i="11"/>
  <c r="AR171" i="11"/>
  <c r="AB171" i="11"/>
  <c r="L171" i="11"/>
  <c r="CL171" i="11"/>
  <c r="BV171" i="11"/>
  <c r="BF171" i="11"/>
  <c r="AP171" i="11"/>
  <c r="Z171" i="11"/>
  <c r="J171" i="11"/>
  <c r="CJ171" i="11"/>
  <c r="BT171" i="11"/>
  <c r="BD171" i="11"/>
  <c r="AN171" i="11"/>
  <c r="X171" i="11"/>
  <c r="H171" i="11"/>
  <c r="CH171" i="11"/>
  <c r="BR171" i="11"/>
  <c r="BB171" i="11"/>
  <c r="AL171" i="11"/>
  <c r="V171" i="11"/>
  <c r="F171" i="11"/>
  <c r="CF171" i="11"/>
  <c r="BP171" i="11"/>
  <c r="AZ171" i="11"/>
  <c r="AJ171" i="11"/>
  <c r="T171" i="11"/>
  <c r="D171" i="11"/>
  <c r="CD171" i="11"/>
  <c r="BN171" i="11"/>
  <c r="AX171" i="11"/>
  <c r="AH171" i="11"/>
  <c r="R171" i="11"/>
  <c r="CB171" i="11"/>
  <c r="BL171" i="11"/>
  <c r="AV171" i="11"/>
  <c r="AF171" i="11"/>
  <c r="P171" i="11"/>
  <c r="BZ171" i="11"/>
  <c r="BJ171" i="11"/>
  <c r="AT171" i="11"/>
  <c r="AD171" i="11"/>
  <c r="N171" i="11"/>
  <c r="E128" i="11"/>
  <c r="J83" i="11"/>
  <c r="Y132" i="11"/>
  <c r="Q132" i="11"/>
  <c r="I132" i="11"/>
  <c r="Z131" i="11"/>
  <c r="R131" i="11"/>
  <c r="J131" i="11"/>
  <c r="AA130" i="11"/>
  <c r="S130" i="11"/>
  <c r="K130" i="11"/>
  <c r="AB129" i="11"/>
  <c r="T129" i="11"/>
  <c r="L129" i="11"/>
  <c r="V127" i="11"/>
  <c r="N127" i="11"/>
  <c r="W126" i="11"/>
  <c r="O126" i="11"/>
  <c r="X132" i="11"/>
  <c r="P132" i="11"/>
  <c r="Y131" i="11"/>
  <c r="Q131" i="11"/>
  <c r="I131" i="11"/>
  <c r="Z130" i="11"/>
  <c r="R130" i="11"/>
  <c r="J130" i="11"/>
  <c r="AA129" i="11"/>
  <c r="S129" i="11"/>
  <c r="K129" i="11"/>
  <c r="U127" i="11"/>
  <c r="M127" i="11"/>
  <c r="V126" i="11"/>
  <c r="N126" i="11"/>
  <c r="W125" i="11"/>
  <c r="O125" i="11"/>
  <c r="X124" i="11"/>
  <c r="P124" i="11"/>
  <c r="W132" i="11"/>
  <c r="O132" i="11"/>
  <c r="X131" i="11"/>
  <c r="P131" i="11"/>
  <c r="Y130" i="11"/>
  <c r="Q130" i="11"/>
  <c r="I130" i="11"/>
  <c r="Z129" i="11"/>
  <c r="R129" i="11"/>
  <c r="J129" i="11"/>
  <c r="AB127" i="11"/>
  <c r="T127" i="11"/>
  <c r="L127" i="11"/>
  <c r="U126" i="11"/>
  <c r="M126" i="11"/>
  <c r="V125" i="11"/>
  <c r="N125" i="11"/>
  <c r="W124" i="11"/>
  <c r="O124" i="11"/>
  <c r="V132" i="11"/>
  <c r="N132" i="11"/>
  <c r="W131" i="11"/>
  <c r="O131" i="11"/>
  <c r="X130" i="11"/>
  <c r="P130" i="11"/>
  <c r="Y129" i="11"/>
  <c r="Q129" i="11"/>
  <c r="I129" i="11"/>
  <c r="I133" i="11" s="1"/>
  <c r="AA127" i="11"/>
  <c r="S127" i="11"/>
  <c r="K127" i="11"/>
  <c r="AB126" i="11"/>
  <c r="T126" i="11"/>
  <c r="L126" i="11"/>
  <c r="U125" i="11"/>
  <c r="M125" i="11"/>
  <c r="V124" i="11"/>
  <c r="V128" i="11" s="1"/>
  <c r="N124" i="11"/>
  <c r="N128" i="11" s="1"/>
  <c r="U132" i="11"/>
  <c r="M132" i="11"/>
  <c r="V131" i="11"/>
  <c r="N131" i="11"/>
  <c r="W130" i="11"/>
  <c r="O130" i="11"/>
  <c r="X129" i="11"/>
  <c r="P129" i="11"/>
  <c r="P133" i="11" s="1"/>
  <c r="Z127" i="11"/>
  <c r="R127" i="11"/>
  <c r="J127" i="11"/>
  <c r="AA126" i="11"/>
  <c r="S126" i="11"/>
  <c r="K126" i="11"/>
  <c r="AB125" i="11"/>
  <c r="T125" i="11"/>
  <c r="L125" i="11"/>
  <c r="U124" i="11"/>
  <c r="M124" i="11"/>
  <c r="AB132" i="11"/>
  <c r="T132" i="11"/>
  <c r="L132" i="11"/>
  <c r="U131" i="11"/>
  <c r="M131" i="11"/>
  <c r="V130" i="11"/>
  <c r="N130" i="11"/>
  <c r="W129" i="11"/>
  <c r="O129" i="11"/>
  <c r="Y127" i="11"/>
  <c r="Q127" i="11"/>
  <c r="I127" i="11"/>
  <c r="Z126" i="11"/>
  <c r="R126" i="11"/>
  <c r="J126" i="11"/>
  <c r="AA132" i="11"/>
  <c r="S132" i="11"/>
  <c r="K132" i="11"/>
  <c r="AB131" i="11"/>
  <c r="T131" i="11"/>
  <c r="L131" i="11"/>
  <c r="U130" i="11"/>
  <c r="M130" i="11"/>
  <c r="V129" i="11"/>
  <c r="N129" i="11"/>
  <c r="X127" i="11"/>
  <c r="P127" i="11"/>
  <c r="Y126" i="11"/>
  <c r="Q126" i="11"/>
  <c r="I126" i="11"/>
  <c r="Z125" i="11"/>
  <c r="R125" i="11"/>
  <c r="J125" i="11"/>
  <c r="AA124" i="11"/>
  <c r="S124" i="11"/>
  <c r="K124" i="11"/>
  <c r="Z132" i="11"/>
  <c r="L130" i="11"/>
  <c r="W127" i="11"/>
  <c r="X125" i="11"/>
  <c r="Z124" i="11"/>
  <c r="R132" i="11"/>
  <c r="O127" i="11"/>
  <c r="S125" i="11"/>
  <c r="Y124" i="11"/>
  <c r="J132" i="11"/>
  <c r="U129" i="11"/>
  <c r="Q125" i="11"/>
  <c r="T124" i="11"/>
  <c r="AA131" i="11"/>
  <c r="M129" i="11"/>
  <c r="X126" i="11"/>
  <c r="P125" i="11"/>
  <c r="R124" i="11"/>
  <c r="Y125" i="11"/>
  <c r="S131" i="11"/>
  <c r="P126" i="11"/>
  <c r="K125" i="11"/>
  <c r="Q124" i="11"/>
  <c r="I124" i="11"/>
  <c r="K131" i="11"/>
  <c r="I125" i="11"/>
  <c r="L124" i="11"/>
  <c r="T130" i="11"/>
  <c r="AB124" i="11"/>
  <c r="AB130" i="11"/>
  <c r="AA125" i="11"/>
  <c r="J124" i="11"/>
  <c r="J128" i="11" s="1"/>
  <c r="E19" i="10"/>
  <c r="J90" i="11"/>
  <c r="G129" i="11"/>
  <c r="D129" i="11"/>
  <c r="D133" i="11" s="1"/>
  <c r="D136" i="11" s="1"/>
  <c r="G147" i="11"/>
  <c r="G88" i="11"/>
  <c r="J88" i="11" s="1"/>
  <c r="G127" i="11"/>
  <c r="H130" i="11"/>
  <c r="H150" i="11"/>
  <c r="E153" i="11"/>
  <c r="F124" i="11"/>
  <c r="CH170" i="11"/>
  <c r="BR170" i="11"/>
  <c r="BB170" i="11"/>
  <c r="AL170" i="11"/>
  <c r="V170" i="11"/>
  <c r="F170" i="11"/>
  <c r="CF170" i="11"/>
  <c r="BP170" i="11"/>
  <c r="AZ170" i="11"/>
  <c r="AJ170" i="11"/>
  <c r="T170" i="11"/>
  <c r="D170" i="11"/>
  <c r="CD170" i="11"/>
  <c r="BN170" i="11"/>
  <c r="AX170" i="11"/>
  <c r="AH170" i="11"/>
  <c r="R170" i="11"/>
  <c r="CB170" i="11"/>
  <c r="BL170" i="11"/>
  <c r="AV170" i="11"/>
  <c r="AF170" i="11"/>
  <c r="P170" i="11"/>
  <c r="BZ170" i="11"/>
  <c r="BJ170" i="11"/>
  <c r="AT170" i="11"/>
  <c r="AD170" i="11"/>
  <c r="N170" i="11"/>
  <c r="CN170" i="11"/>
  <c r="BX170" i="11"/>
  <c r="BH170" i="11"/>
  <c r="AR170" i="11"/>
  <c r="AB170" i="11"/>
  <c r="L170" i="11"/>
  <c r="CL170" i="11"/>
  <c r="BV170" i="11"/>
  <c r="BF170" i="11"/>
  <c r="AP170" i="11"/>
  <c r="Z170" i="11"/>
  <c r="J170" i="11"/>
  <c r="AN170" i="11"/>
  <c r="X170" i="11"/>
  <c r="H170" i="11"/>
  <c r="BD170" i="11"/>
  <c r="CJ170" i="11"/>
  <c r="BT170" i="11"/>
  <c r="G125" i="11"/>
  <c r="G145" i="11"/>
  <c r="E148" i="11"/>
  <c r="G153" i="11"/>
  <c r="H149" i="11"/>
  <c r="H92" i="11"/>
  <c r="H96" i="11" s="1"/>
  <c r="H129" i="11"/>
  <c r="H131" i="11"/>
  <c r="H151" i="11"/>
  <c r="J86" i="11"/>
  <c r="H125" i="11"/>
  <c r="H128" i="11" s="1"/>
  <c r="D125" i="11"/>
  <c r="F96" i="11"/>
  <c r="D127" i="11"/>
  <c r="J85" i="11"/>
  <c r="H167" i="11" l="1"/>
  <c r="G19" i="10"/>
  <c r="D128" i="11"/>
  <c r="D135" i="11" s="1"/>
  <c r="H133" i="11"/>
  <c r="L167" i="11"/>
  <c r="I19" i="10"/>
  <c r="E136" i="11"/>
  <c r="F27" i="10"/>
  <c r="I128" i="11"/>
  <c r="Y128" i="11"/>
  <c r="K128" i="11"/>
  <c r="AA133" i="11"/>
  <c r="E156" i="11"/>
  <c r="F156" i="11" s="1"/>
  <c r="F167" i="11"/>
  <c r="F19" i="10"/>
  <c r="E155" i="11"/>
  <c r="G96" i="10" s="1"/>
  <c r="F96" i="10"/>
  <c r="E128" i="13"/>
  <c r="H128" i="13"/>
  <c r="Y133" i="13"/>
  <c r="I128" i="13"/>
  <c r="R128" i="13"/>
  <c r="Z128" i="13"/>
  <c r="M133" i="13"/>
  <c r="U133" i="13"/>
  <c r="K128" i="13"/>
  <c r="P133" i="13"/>
  <c r="O128" i="13"/>
  <c r="S133" i="13"/>
  <c r="E23" i="10"/>
  <c r="F133" i="11"/>
  <c r="J167" i="11"/>
  <c r="H19" i="10"/>
  <c r="L166" i="11"/>
  <c r="I18" i="10"/>
  <c r="D133" i="13"/>
  <c r="D136" i="13" s="1"/>
  <c r="W133" i="13"/>
  <c r="AA128" i="13"/>
  <c r="R133" i="13"/>
  <c r="D167" i="13"/>
  <c r="J96" i="13"/>
  <c r="E19" i="12"/>
  <c r="AB128" i="13"/>
  <c r="J128" i="13"/>
  <c r="N133" i="13"/>
  <c r="Z133" i="13"/>
  <c r="P128" i="13"/>
  <c r="K133" i="13"/>
  <c r="F166" i="13"/>
  <c r="F18" i="12"/>
  <c r="V133" i="13"/>
  <c r="X128" i="13"/>
  <c r="G128" i="13"/>
  <c r="N128" i="13"/>
  <c r="AB133" i="13"/>
  <c r="M128" i="13"/>
  <c r="AA133" i="13"/>
  <c r="F96" i="12"/>
  <c r="H166" i="13"/>
  <c r="G18" i="12"/>
  <c r="L128" i="13"/>
  <c r="T128" i="13"/>
  <c r="U128" i="13"/>
  <c r="J166" i="13"/>
  <c r="H18" i="12"/>
  <c r="H23" i="12" s="1"/>
  <c r="E133" i="13"/>
  <c r="I133" i="13"/>
  <c r="H167" i="13"/>
  <c r="G19" i="12"/>
  <c r="D166" i="13"/>
  <c r="J89" i="13"/>
  <c r="E18" i="12"/>
  <c r="H133" i="13"/>
  <c r="V128" i="13"/>
  <c r="F167" i="13"/>
  <c r="F19" i="12"/>
  <c r="F156" i="13"/>
  <c r="G156" i="13" s="1"/>
  <c r="H156" i="13" s="1"/>
  <c r="I156" i="13" s="1"/>
  <c r="J156" i="13" s="1"/>
  <c r="K156" i="13" s="1"/>
  <c r="L156" i="13" s="1"/>
  <c r="M156" i="13" s="1"/>
  <c r="N156" i="13" s="1"/>
  <c r="O156" i="13" s="1"/>
  <c r="P156" i="13" s="1"/>
  <c r="Q156" i="13" s="1"/>
  <c r="R156" i="13" s="1"/>
  <c r="S156" i="13" s="1"/>
  <c r="T156" i="13" s="1"/>
  <c r="U156" i="13" s="1"/>
  <c r="V156" i="13" s="1"/>
  <c r="W156" i="13" s="1"/>
  <c r="X156" i="13" s="1"/>
  <c r="Y156" i="13" s="1"/>
  <c r="Z156" i="13" s="1"/>
  <c r="AA156" i="13" s="1"/>
  <c r="AB156" i="13" s="1"/>
  <c r="D128" i="13"/>
  <c r="D135" i="13" s="1"/>
  <c r="O133" i="13"/>
  <c r="Q133" i="13"/>
  <c r="T133" i="13"/>
  <c r="Y128" i="13"/>
  <c r="S128" i="13"/>
  <c r="X133" i="13"/>
  <c r="W128" i="13"/>
  <c r="J133" i="13"/>
  <c r="AK34" i="12"/>
  <c r="BE63" i="12"/>
  <c r="AW63" i="12"/>
  <c r="AO63" i="12"/>
  <c r="BD63" i="12"/>
  <c r="AX63" i="12"/>
  <c r="AV63" i="12"/>
  <c r="AM63" i="12"/>
  <c r="BC63" i="12"/>
  <c r="AT63" i="12"/>
  <c r="AK63" i="12"/>
  <c r="BB63" i="12"/>
  <c r="AS63" i="12"/>
  <c r="AJ63" i="12"/>
  <c r="AN63" i="12"/>
  <c r="AZ63" i="12"/>
  <c r="AI63" i="12"/>
  <c r="AL63" i="12"/>
  <c r="AH63" i="12"/>
  <c r="AY63" i="12"/>
  <c r="BA63" i="12"/>
  <c r="AU63" i="12"/>
  <c r="AQ63" i="12"/>
  <c r="AP63" i="12"/>
  <c r="AR63" i="12"/>
  <c r="AA128" i="11"/>
  <c r="Q133" i="11"/>
  <c r="O128" i="11"/>
  <c r="G89" i="11"/>
  <c r="AB128" i="11"/>
  <c r="T128" i="11"/>
  <c r="Z128" i="11"/>
  <c r="N133" i="11"/>
  <c r="O133" i="11"/>
  <c r="Y133" i="11"/>
  <c r="W128" i="11"/>
  <c r="J133" i="11"/>
  <c r="G148" i="11"/>
  <c r="V133" i="11"/>
  <c r="M128" i="11"/>
  <c r="G128" i="11"/>
  <c r="H153" i="11"/>
  <c r="F128" i="11"/>
  <c r="W133" i="11"/>
  <c r="L133" i="11"/>
  <c r="G133" i="11"/>
  <c r="L128" i="11"/>
  <c r="U133" i="11"/>
  <c r="U128" i="11"/>
  <c r="Z133" i="11"/>
  <c r="P128" i="11"/>
  <c r="K133" i="11"/>
  <c r="T133" i="11"/>
  <c r="D167" i="11"/>
  <c r="J96" i="11"/>
  <c r="R133" i="11"/>
  <c r="J92" i="11"/>
  <c r="R128" i="11"/>
  <c r="X128" i="11"/>
  <c r="S133" i="11"/>
  <c r="AB133" i="11"/>
  <c r="X133" i="11"/>
  <c r="Q128" i="11"/>
  <c r="M133" i="11"/>
  <c r="S128" i="11"/>
  <c r="D166" i="11"/>
  <c r="J89" i="11"/>
  <c r="G156" i="11"/>
  <c r="F155" i="11"/>
  <c r="G155" i="11" l="1"/>
  <c r="H96" i="10"/>
  <c r="J166" i="11"/>
  <c r="H18" i="10"/>
  <c r="G23" i="12"/>
  <c r="F23" i="12"/>
  <c r="F136" i="11"/>
  <c r="G27" i="10"/>
  <c r="F26" i="10"/>
  <c r="E136" i="13"/>
  <c r="F27" i="12"/>
  <c r="E31" i="12"/>
  <c r="E135" i="13"/>
  <c r="F26" i="12"/>
  <c r="G96" i="12"/>
  <c r="F155" i="13"/>
  <c r="H156" i="11"/>
  <c r="I156" i="11" s="1"/>
  <c r="J156" i="11" s="1"/>
  <c r="K156" i="11" s="1"/>
  <c r="L156" i="11" s="1"/>
  <c r="M156" i="11" s="1"/>
  <c r="N156" i="11" s="1"/>
  <c r="O156" i="11" s="1"/>
  <c r="P156" i="11" s="1"/>
  <c r="Q156" i="11" s="1"/>
  <c r="R156" i="11" s="1"/>
  <c r="S156" i="11" s="1"/>
  <c r="T156" i="11" s="1"/>
  <c r="U156" i="11" s="1"/>
  <c r="V156" i="11" s="1"/>
  <c r="W156" i="11" s="1"/>
  <c r="X156" i="11" s="1"/>
  <c r="Y156" i="11" s="1"/>
  <c r="Z156" i="11" s="1"/>
  <c r="AA156" i="11" s="1"/>
  <c r="AB156" i="11" s="1"/>
  <c r="G26" i="10" l="1"/>
  <c r="F135" i="11"/>
  <c r="H27" i="10"/>
  <c r="G136" i="11"/>
  <c r="H155" i="11"/>
  <c r="I96" i="10"/>
  <c r="G155" i="13"/>
  <c r="H96" i="12"/>
  <c r="E33" i="12"/>
  <c r="E34" i="12"/>
  <c r="F31" i="12"/>
  <c r="F33" i="12" s="1"/>
  <c r="F135" i="13"/>
  <c r="G26" i="12"/>
  <c r="G27" i="12"/>
  <c r="F136" i="13"/>
  <c r="G30" i="12" l="1"/>
  <c r="G31" i="12" s="1"/>
  <c r="G33" i="12" s="1"/>
  <c r="I155" i="11"/>
  <c r="J96" i="10"/>
  <c r="I27" i="10"/>
  <c r="G135" i="11"/>
  <c r="H26" i="10"/>
  <c r="G34" i="12"/>
  <c r="AU37" i="12"/>
  <c r="L37" i="12"/>
  <c r="AD37" i="12"/>
  <c r="I37" i="12"/>
  <c r="AA37" i="12"/>
  <c r="AM37" i="12"/>
  <c r="AQ37" i="12"/>
  <c r="T37" i="12"/>
  <c r="AX37" i="12"/>
  <c r="Q37" i="12"/>
  <c r="AF37" i="12"/>
  <c r="O37" i="12"/>
  <c r="K37" i="12"/>
  <c r="AY37" i="12"/>
  <c r="R37" i="12"/>
  <c r="Z37" i="12"/>
  <c r="X37" i="12"/>
  <c r="AR37" i="12"/>
  <c r="Y37" i="12"/>
  <c r="AO37" i="12"/>
  <c r="AS37" i="12"/>
  <c r="N37" i="12"/>
  <c r="AK37" i="12"/>
  <c r="AE37" i="12"/>
  <c r="J37" i="12"/>
  <c r="AT37" i="12"/>
  <c r="W37" i="12"/>
  <c r="AI37" i="12"/>
  <c r="AJ37" i="12"/>
  <c r="V37" i="12"/>
  <c r="AH37" i="12"/>
  <c r="AC37" i="12"/>
  <c r="M37" i="12"/>
  <c r="S37" i="12"/>
  <c r="AV37" i="12"/>
  <c r="AG37" i="12"/>
  <c r="AL37" i="12"/>
  <c r="AN37" i="12"/>
  <c r="U37" i="12"/>
  <c r="AB37" i="12"/>
  <c r="H37" i="12"/>
  <c r="AP37" i="12"/>
  <c r="P37" i="12"/>
  <c r="AZ37" i="12"/>
  <c r="AW37" i="12"/>
  <c r="F34" i="12"/>
  <c r="AJ36" i="12"/>
  <c r="S36" i="12"/>
  <c r="W36" i="12"/>
  <c r="AO36" i="12"/>
  <c r="AB36" i="12"/>
  <c r="K36" i="12"/>
  <c r="M36" i="12"/>
  <c r="AY36" i="12"/>
  <c r="X36" i="12"/>
  <c r="AF36" i="12"/>
  <c r="Y36" i="12"/>
  <c r="AQ36" i="12"/>
  <c r="N36" i="12"/>
  <c r="V36" i="12"/>
  <c r="Q36" i="12"/>
  <c r="G36" i="12"/>
  <c r="L36" i="12"/>
  <c r="AP36" i="12"/>
  <c r="AI36" i="12"/>
  <c r="J36" i="12"/>
  <c r="R36" i="12"/>
  <c r="AV36" i="12"/>
  <c r="AT36" i="12"/>
  <c r="Z36" i="12"/>
  <c r="AA36" i="12"/>
  <c r="O36" i="12"/>
  <c r="H36" i="12"/>
  <c r="AL36" i="12"/>
  <c r="AU36" i="12"/>
  <c r="AW36" i="12"/>
  <c r="AE36" i="12"/>
  <c r="P36" i="12"/>
  <c r="AH36" i="12"/>
  <c r="U36" i="12"/>
  <c r="AS36" i="12"/>
  <c r="I36" i="12"/>
  <c r="AM36" i="12"/>
  <c r="T36" i="12"/>
  <c r="AK36" i="12"/>
  <c r="AR36" i="12"/>
  <c r="AG36" i="12"/>
  <c r="AX36" i="12"/>
  <c r="AC36" i="12"/>
  <c r="AN36" i="12"/>
  <c r="AD36" i="12"/>
  <c r="AN35" i="12"/>
  <c r="W35" i="12"/>
  <c r="AI35" i="12"/>
  <c r="AQ35" i="12"/>
  <c r="AW35" i="12"/>
  <c r="AB35" i="12"/>
  <c r="AF35" i="12"/>
  <c r="O35" i="12"/>
  <c r="Y35" i="12"/>
  <c r="AG35" i="12"/>
  <c r="AO35" i="12"/>
  <c r="R35" i="12"/>
  <c r="H35" i="12"/>
  <c r="H65" i="12" s="1"/>
  <c r="AJ35" i="12"/>
  <c r="AR35" i="12"/>
  <c r="AP35" i="12"/>
  <c r="I35" i="12"/>
  <c r="AU35" i="12"/>
  <c r="Z35" i="12"/>
  <c r="AH35" i="12"/>
  <c r="AD35" i="12"/>
  <c r="AA35" i="12"/>
  <c r="M35" i="12"/>
  <c r="P35" i="12"/>
  <c r="AK35" i="12"/>
  <c r="S35" i="12"/>
  <c r="AM35" i="12"/>
  <c r="V35" i="12"/>
  <c r="AX35" i="12"/>
  <c r="G35" i="12"/>
  <c r="F35" i="12"/>
  <c r="F65" i="12" s="1"/>
  <c r="AE35" i="12"/>
  <c r="L35" i="12"/>
  <c r="AL35" i="12"/>
  <c r="U35" i="12"/>
  <c r="AT35" i="12"/>
  <c r="K35" i="12"/>
  <c r="Q35" i="12"/>
  <c r="E68" i="12"/>
  <c r="N35" i="12"/>
  <c r="T35" i="12"/>
  <c r="X35" i="12"/>
  <c r="AC35" i="12"/>
  <c r="AV35" i="12"/>
  <c r="AS35" i="12"/>
  <c r="J35" i="12"/>
  <c r="G135" i="13"/>
  <c r="H26" i="12"/>
  <c r="G136" i="13"/>
  <c r="H27" i="12"/>
  <c r="H155" i="13"/>
  <c r="I96" i="12"/>
  <c r="I26" i="10" l="1"/>
  <c r="I136" i="11"/>
  <c r="J27" i="10"/>
  <c r="J155" i="11"/>
  <c r="K96" i="10"/>
  <c r="I155" i="13"/>
  <c r="J96" i="12"/>
  <c r="H136" i="13"/>
  <c r="I27" i="12"/>
  <c r="H30" i="12"/>
  <c r="H31" i="12" s="1"/>
  <c r="E67" i="12"/>
  <c r="E69" i="12" s="1"/>
  <c r="E70" i="12" s="1"/>
  <c r="F66" i="12"/>
  <c r="F68" i="12" s="1"/>
  <c r="G65" i="12"/>
  <c r="H135" i="13"/>
  <c r="I26" i="12"/>
  <c r="I30" i="12" s="1"/>
  <c r="I31" i="12" s="1"/>
  <c r="I33" i="12" s="1"/>
  <c r="K155" i="11" l="1"/>
  <c r="L96" i="10"/>
  <c r="J136" i="11"/>
  <c r="K27" i="10"/>
  <c r="I135" i="11"/>
  <c r="J26" i="10"/>
  <c r="F67" i="12"/>
  <c r="F69" i="12" s="1"/>
  <c r="F70" i="12" s="1"/>
  <c r="G66" i="12"/>
  <c r="I34" i="12"/>
  <c r="AV39" i="12"/>
  <c r="W39" i="12"/>
  <c r="AO39" i="12"/>
  <c r="AW39" i="12"/>
  <c r="N39" i="12"/>
  <c r="AH39" i="12"/>
  <c r="AN39" i="12"/>
  <c r="AF39" i="12"/>
  <c r="AZ39" i="12"/>
  <c r="S39" i="12"/>
  <c r="AA39" i="12"/>
  <c r="K39" i="12"/>
  <c r="L39" i="12"/>
  <c r="X39" i="12"/>
  <c r="AP39" i="12"/>
  <c r="AX39" i="12"/>
  <c r="Q39" i="12"/>
  <c r="AS39" i="12"/>
  <c r="BA39" i="12"/>
  <c r="P39" i="12"/>
  <c r="AD39" i="12"/>
  <c r="AL39" i="12"/>
  <c r="AQ39" i="12"/>
  <c r="AI39" i="12"/>
  <c r="AM39" i="12"/>
  <c r="J39" i="12"/>
  <c r="R39" i="12"/>
  <c r="AJ39" i="12"/>
  <c r="M39" i="12"/>
  <c r="BB39" i="12"/>
  <c r="AE39" i="12"/>
  <c r="AY39" i="12"/>
  <c r="U39" i="12"/>
  <c r="Z39" i="12"/>
  <c r="AR39" i="12"/>
  <c r="T39" i="12"/>
  <c r="AC39" i="12"/>
  <c r="AB39" i="12"/>
  <c r="AK39" i="12"/>
  <c r="AT39" i="12"/>
  <c r="AG39" i="12"/>
  <c r="AU39" i="12"/>
  <c r="Y39" i="12"/>
  <c r="O39" i="12"/>
  <c r="V39" i="12"/>
  <c r="I135" i="13"/>
  <c r="J26" i="12"/>
  <c r="G68" i="12"/>
  <c r="I136" i="13"/>
  <c r="J27" i="12"/>
  <c r="H33" i="12"/>
  <c r="H34" i="12"/>
  <c r="J155" i="13"/>
  <c r="K96" i="12"/>
  <c r="J135" i="11" l="1"/>
  <c r="K26" i="10"/>
  <c r="K136" i="11"/>
  <c r="L27" i="10"/>
  <c r="L155" i="11"/>
  <c r="M96" i="10"/>
  <c r="K155" i="13"/>
  <c r="L96" i="12"/>
  <c r="AY38" i="12"/>
  <c r="O38" i="12"/>
  <c r="AV38" i="12"/>
  <c r="AQ38" i="12"/>
  <c r="J38" i="12"/>
  <c r="J65" i="12" s="1"/>
  <c r="M38" i="12"/>
  <c r="AZ38" i="12"/>
  <c r="AI38" i="12"/>
  <c r="BA38" i="12"/>
  <c r="AD38" i="12"/>
  <c r="AL38" i="12"/>
  <c r="AT38" i="12"/>
  <c r="S38" i="12"/>
  <c r="P38" i="12"/>
  <c r="AB38" i="12"/>
  <c r="AU38" i="12"/>
  <c r="AR38" i="12"/>
  <c r="AA38" i="12"/>
  <c r="AO38" i="12"/>
  <c r="R38" i="12"/>
  <c r="Z38" i="12"/>
  <c r="AH38" i="12"/>
  <c r="AE38" i="12"/>
  <c r="X38" i="12"/>
  <c r="AM38" i="12"/>
  <c r="AJ38" i="12"/>
  <c r="AW38" i="12"/>
  <c r="K38" i="12"/>
  <c r="U38" i="12"/>
  <c r="N38" i="12"/>
  <c r="T38" i="12"/>
  <c r="AP38" i="12"/>
  <c r="I38" i="12"/>
  <c r="I65" i="12" s="1"/>
  <c r="AC38" i="12"/>
  <c r="AK38" i="12"/>
  <c r="AS38" i="12"/>
  <c r="AX38" i="12"/>
  <c r="W38" i="12"/>
  <c r="L38" i="12"/>
  <c r="AF38" i="12"/>
  <c r="AG38" i="12"/>
  <c r="Q38" i="12"/>
  <c r="Y38" i="12"/>
  <c r="V38" i="12"/>
  <c r="AN38" i="12"/>
  <c r="J136" i="13"/>
  <c r="K27" i="12"/>
  <c r="H66" i="12"/>
  <c r="H68" i="12" s="1"/>
  <c r="G67" i="12"/>
  <c r="G69" i="12" s="1"/>
  <c r="G70" i="12" s="1"/>
  <c r="J30" i="12"/>
  <c r="J31" i="12" s="1"/>
  <c r="K26" i="12"/>
  <c r="J135" i="13"/>
  <c r="I66" i="12"/>
  <c r="H67" i="12"/>
  <c r="H69" i="12" s="1"/>
  <c r="H70" i="12" s="1"/>
  <c r="M155" i="11" l="1"/>
  <c r="N96" i="10"/>
  <c r="L136" i="11"/>
  <c r="M27" i="10"/>
  <c r="K135" i="11"/>
  <c r="L26" i="10"/>
  <c r="K136" i="13"/>
  <c r="L27" i="12"/>
  <c r="K135" i="13"/>
  <c r="L26" i="12"/>
  <c r="J33" i="12"/>
  <c r="J34" i="12"/>
  <c r="K30" i="12"/>
  <c r="K31" i="12" s="1"/>
  <c r="L155" i="13"/>
  <c r="M96" i="12"/>
  <c r="I68" i="12"/>
  <c r="L135" i="11" l="1"/>
  <c r="M26" i="10"/>
  <c r="M136" i="11"/>
  <c r="N27" i="10"/>
  <c r="N155" i="11"/>
  <c r="O96" i="10"/>
  <c r="K33" i="12"/>
  <c r="M155" i="13"/>
  <c r="N96" i="12"/>
  <c r="L30" i="12"/>
  <c r="L31" i="12" s="1"/>
  <c r="L135" i="13"/>
  <c r="M26" i="12"/>
  <c r="AE40" i="12"/>
  <c r="AS40" i="12"/>
  <c r="BB40" i="12"/>
  <c r="P40" i="12"/>
  <c r="N40" i="12"/>
  <c r="AX40" i="12"/>
  <c r="V40" i="12"/>
  <c r="AG40" i="12"/>
  <c r="AQ40" i="12"/>
  <c r="AZ40" i="12"/>
  <c r="AI40" i="12"/>
  <c r="Z40" i="12"/>
  <c r="AM40" i="12"/>
  <c r="AR40" i="12"/>
  <c r="AT40" i="12"/>
  <c r="O40" i="12"/>
  <c r="X40" i="12"/>
  <c r="R40" i="12"/>
  <c r="AD40" i="12"/>
  <c r="AF40" i="12"/>
  <c r="BA40" i="12"/>
  <c r="AY40" i="12"/>
  <c r="K40" i="12"/>
  <c r="K65" i="12" s="1"/>
  <c r="T40" i="12"/>
  <c r="AH40" i="12"/>
  <c r="BC40" i="12"/>
  <c r="AA40" i="12"/>
  <c r="AW40" i="12"/>
  <c r="S40" i="12"/>
  <c r="AK40" i="12"/>
  <c r="AN40" i="12"/>
  <c r="W40" i="12"/>
  <c r="Y40" i="12"/>
  <c r="AC40" i="12"/>
  <c r="M40" i="12"/>
  <c r="AU40" i="12"/>
  <c r="AV40" i="12"/>
  <c r="Q40" i="12"/>
  <c r="AJ40" i="12"/>
  <c r="U40" i="12"/>
  <c r="AO40" i="12"/>
  <c r="AP40" i="12"/>
  <c r="L40" i="12"/>
  <c r="AB40" i="12"/>
  <c r="AL40" i="12"/>
  <c r="L136" i="13"/>
  <c r="M27" i="12"/>
  <c r="I67" i="12"/>
  <c r="I69" i="12" s="1"/>
  <c r="I70" i="12" s="1"/>
  <c r="J66" i="12"/>
  <c r="M30" i="12" l="1"/>
  <c r="M31" i="12" s="1"/>
  <c r="O155" i="11"/>
  <c r="P96" i="10"/>
  <c r="N136" i="11"/>
  <c r="O27" i="10"/>
  <c r="M135" i="11"/>
  <c r="N26" i="10"/>
  <c r="M33" i="12"/>
  <c r="M34" i="12"/>
  <c r="V41" i="12"/>
  <c r="X41" i="12"/>
  <c r="AM41" i="12"/>
  <c r="AI41" i="12"/>
  <c r="S41" i="12"/>
  <c r="AA41" i="12"/>
  <c r="N41" i="12"/>
  <c r="O41" i="12"/>
  <c r="Z41" i="12"/>
  <c r="U41" i="12"/>
  <c r="P41" i="12"/>
  <c r="BB41" i="12"/>
  <c r="AK41" i="12"/>
  <c r="AF41" i="12"/>
  <c r="AX41" i="12"/>
  <c r="T41" i="12"/>
  <c r="R41" i="12"/>
  <c r="AT41" i="12"/>
  <c r="BC41" i="12"/>
  <c r="W41" i="12"/>
  <c r="AJ41" i="12"/>
  <c r="BD41" i="12"/>
  <c r="AO41" i="12"/>
  <c r="BA41" i="12"/>
  <c r="AR41" i="12"/>
  <c r="AS41" i="12"/>
  <c r="AN41" i="12"/>
  <c r="AC41" i="12"/>
  <c r="AQ41" i="12"/>
  <c r="Y41" i="12"/>
  <c r="AB41" i="12"/>
  <c r="AV41" i="12"/>
  <c r="AG41" i="12"/>
  <c r="AW41" i="12"/>
  <c r="Q41" i="12"/>
  <c r="AZ41" i="12"/>
  <c r="AP41" i="12"/>
  <c r="AH41" i="12"/>
  <c r="AL41" i="12"/>
  <c r="M41" i="12"/>
  <c r="AU41" i="12"/>
  <c r="L41" i="12"/>
  <c r="AD41" i="12"/>
  <c r="AY41" i="12"/>
  <c r="AE41" i="12"/>
  <c r="M135" i="13"/>
  <c r="N26" i="12"/>
  <c r="M136" i="13"/>
  <c r="N27" i="12"/>
  <c r="N30" i="12" s="1"/>
  <c r="N31" i="12" s="1"/>
  <c r="N155" i="13"/>
  <c r="O96" i="12"/>
  <c r="L33" i="12"/>
  <c r="L34" i="12" s="1"/>
  <c r="L65" i="12"/>
  <c r="K34" i="12"/>
  <c r="J68" i="12"/>
  <c r="N135" i="11" l="1"/>
  <c r="O26" i="10"/>
  <c r="O136" i="11"/>
  <c r="P27" i="10"/>
  <c r="P155" i="11"/>
  <c r="Q96" i="10"/>
  <c r="N135" i="13"/>
  <c r="O26" i="12"/>
  <c r="N33" i="12"/>
  <c r="N34" i="12"/>
  <c r="O27" i="12"/>
  <c r="N136" i="13"/>
  <c r="O155" i="13"/>
  <c r="P96" i="12"/>
  <c r="BB43" i="12"/>
  <c r="AD43" i="12"/>
  <c r="AT43" i="12"/>
  <c r="AG43" i="12"/>
  <c r="Z43" i="12"/>
  <c r="AE43" i="12"/>
  <c r="V43" i="12"/>
  <c r="T43" i="12"/>
  <c r="O43" i="12"/>
  <c r="BC43" i="12"/>
  <c r="BA43" i="12"/>
  <c r="AJ43" i="12"/>
  <c r="BE43" i="12"/>
  <c r="AZ43" i="12"/>
  <c r="AS43" i="12"/>
  <c r="N43" i="12"/>
  <c r="AA43" i="12"/>
  <c r="AP43" i="12"/>
  <c r="AK43" i="12"/>
  <c r="AR43" i="12"/>
  <c r="AQ43" i="12"/>
  <c r="AO43" i="12"/>
  <c r="AB43" i="12"/>
  <c r="AY43" i="12"/>
  <c r="AV43" i="12"/>
  <c r="S43" i="12"/>
  <c r="Y43" i="12"/>
  <c r="Q43" i="12"/>
  <c r="AU43" i="12"/>
  <c r="AL43" i="12"/>
  <c r="AI43" i="12"/>
  <c r="AC43" i="12"/>
  <c r="AH43" i="12"/>
  <c r="X43" i="12"/>
  <c r="AF43" i="12"/>
  <c r="AM43" i="12"/>
  <c r="AX43" i="12"/>
  <c r="AW43" i="12"/>
  <c r="U43" i="12"/>
  <c r="W43" i="12"/>
  <c r="AN43" i="12"/>
  <c r="P43" i="12"/>
  <c r="BD43" i="12"/>
  <c r="R43" i="12"/>
  <c r="AX42" i="12"/>
  <c r="AG42" i="12"/>
  <c r="AZ42" i="12"/>
  <c r="AJ42" i="12"/>
  <c r="P42" i="12"/>
  <c r="BD42" i="12"/>
  <c r="AP42" i="12"/>
  <c r="Y42" i="12"/>
  <c r="AN42" i="12"/>
  <c r="V42" i="12"/>
  <c r="AS42" i="12"/>
  <c r="AM42" i="12"/>
  <c r="R42" i="12"/>
  <c r="BA42" i="12"/>
  <c r="AY42" i="12"/>
  <c r="AI42" i="12"/>
  <c r="AL42" i="12"/>
  <c r="X42" i="12"/>
  <c r="BE42" i="12"/>
  <c r="AQ42" i="12"/>
  <c r="AK42" i="12"/>
  <c r="S42" i="12"/>
  <c r="AR42" i="12"/>
  <c r="AW42" i="12"/>
  <c r="AO42" i="12"/>
  <c r="AV42" i="12"/>
  <c r="N42" i="12"/>
  <c r="Q42" i="12"/>
  <c r="BB42" i="12"/>
  <c r="AA42" i="12"/>
  <c r="AE42" i="12"/>
  <c r="AT42" i="12"/>
  <c r="BC42" i="12"/>
  <c r="AU42" i="12"/>
  <c r="M42" i="12"/>
  <c r="M65" i="12" s="1"/>
  <c r="U42" i="12"/>
  <c r="AF42" i="12"/>
  <c r="AH42" i="12"/>
  <c r="AD42" i="12"/>
  <c r="AC42" i="12"/>
  <c r="W42" i="12"/>
  <c r="AB42" i="12"/>
  <c r="Z42" i="12"/>
  <c r="T42" i="12"/>
  <c r="O42" i="12"/>
  <c r="K66" i="12"/>
  <c r="J67" i="12"/>
  <c r="J69" i="12" s="1"/>
  <c r="J70" i="12" s="1"/>
  <c r="N65" i="12" l="1"/>
  <c r="Q155" i="11"/>
  <c r="R96" i="10"/>
  <c r="P136" i="11"/>
  <c r="Q27" i="10"/>
  <c r="O135" i="11"/>
  <c r="P26" i="10"/>
  <c r="P155" i="13"/>
  <c r="Q96" i="12"/>
  <c r="O136" i="13"/>
  <c r="P27" i="12"/>
  <c r="Z44" i="12"/>
  <c r="AW44" i="12"/>
  <c r="BC44" i="12"/>
  <c r="V44" i="12"/>
  <c r="BB44" i="12"/>
  <c r="R44" i="12"/>
  <c r="AL44" i="12"/>
  <c r="AS44" i="12"/>
  <c r="AT44" i="12"/>
  <c r="AG44" i="12"/>
  <c r="AN44" i="12"/>
  <c r="AU44" i="12"/>
  <c r="AQ44" i="12"/>
  <c r="T44" i="12"/>
  <c r="AE44" i="12"/>
  <c r="AX44" i="12"/>
  <c r="AF44" i="12"/>
  <c r="AK44" i="12"/>
  <c r="Y44" i="12"/>
  <c r="AM44" i="12"/>
  <c r="AZ44" i="12"/>
  <c r="X44" i="12"/>
  <c r="AC44" i="12"/>
  <c r="AB44" i="12"/>
  <c r="U44" i="12"/>
  <c r="AA44" i="12"/>
  <c r="O44" i="12"/>
  <c r="Q44" i="12"/>
  <c r="AR44" i="12"/>
  <c r="S44" i="12"/>
  <c r="AH44" i="12"/>
  <c r="AP44" i="12"/>
  <c r="AJ44" i="12"/>
  <c r="BD44" i="12"/>
  <c r="AI44" i="12"/>
  <c r="AY44" i="12"/>
  <c r="AD44" i="12"/>
  <c r="AO44" i="12"/>
  <c r="AV44" i="12"/>
  <c r="W44" i="12"/>
  <c r="BA44" i="12"/>
  <c r="BE44" i="12"/>
  <c r="P44" i="12"/>
  <c r="O30" i="12"/>
  <c r="O31" i="12" s="1"/>
  <c r="O65" i="12"/>
  <c r="P26" i="12"/>
  <c r="O135" i="13"/>
  <c r="K68" i="12"/>
  <c r="P135" i="11" l="1"/>
  <c r="Q26" i="10"/>
  <c r="Q136" i="11"/>
  <c r="R27" i="10"/>
  <c r="R155" i="11"/>
  <c r="S96" i="10"/>
  <c r="P136" i="13"/>
  <c r="Q27" i="12"/>
  <c r="P135" i="13"/>
  <c r="Q26" i="12"/>
  <c r="Q30" i="12" s="1"/>
  <c r="Q31" i="12" s="1"/>
  <c r="Q33" i="12" s="1"/>
  <c r="Q155" i="13"/>
  <c r="R96" i="12"/>
  <c r="P30" i="12"/>
  <c r="P31" i="12" s="1"/>
  <c r="P33" i="12" s="1"/>
  <c r="O33" i="12"/>
  <c r="L66" i="12"/>
  <c r="K67" i="12"/>
  <c r="K69" i="12" s="1"/>
  <c r="K70" i="12" s="1"/>
  <c r="S155" i="11" l="1"/>
  <c r="T96" i="10"/>
  <c r="R136" i="11"/>
  <c r="S27" i="10"/>
  <c r="Q135" i="11"/>
  <c r="R26" i="10"/>
  <c r="Q34" i="12"/>
  <c r="AS47" i="12"/>
  <c r="AT47" i="12"/>
  <c r="AK47" i="12"/>
  <c r="AP47" i="12"/>
  <c r="AL47" i="12"/>
  <c r="AA47" i="12"/>
  <c r="Y47" i="12"/>
  <c r="X47" i="12"/>
  <c r="AO47" i="12"/>
  <c r="BC47" i="12"/>
  <c r="AC47" i="12"/>
  <c r="AF47" i="12"/>
  <c r="AY47" i="12"/>
  <c r="AE47" i="12"/>
  <c r="S47" i="12"/>
  <c r="AU47" i="12"/>
  <c r="U47" i="12"/>
  <c r="T47" i="12"/>
  <c r="BD47" i="12"/>
  <c r="AW47" i="12"/>
  <c r="AN47" i="12"/>
  <c r="AM47" i="12"/>
  <c r="BB47" i="12"/>
  <c r="AX47" i="12"/>
  <c r="AJ47" i="12"/>
  <c r="AR47" i="12"/>
  <c r="AQ47" i="12"/>
  <c r="W47" i="12"/>
  <c r="AG47" i="12"/>
  <c r="AB47" i="12"/>
  <c r="AV47" i="12"/>
  <c r="AI47" i="12"/>
  <c r="AZ47" i="12"/>
  <c r="Z47" i="12"/>
  <c r="BA47" i="12"/>
  <c r="V47" i="12"/>
  <c r="R47" i="12"/>
  <c r="AD47" i="12"/>
  <c r="AH47" i="12"/>
  <c r="BE47" i="12"/>
  <c r="P34" i="12"/>
  <c r="AQ46" i="12"/>
  <c r="BC46" i="12"/>
  <c r="AC46" i="12"/>
  <c r="AB46" i="12"/>
  <c r="Y46" i="12"/>
  <c r="X46" i="12"/>
  <c r="AI46" i="12"/>
  <c r="Z46" i="12"/>
  <c r="AU46" i="12"/>
  <c r="U46" i="12"/>
  <c r="R46" i="12"/>
  <c r="BB46" i="12"/>
  <c r="AH46" i="12"/>
  <c r="AM46" i="12"/>
  <c r="AY46" i="12"/>
  <c r="AV46" i="12"/>
  <c r="AZ46" i="12"/>
  <c r="AT46" i="12"/>
  <c r="W46" i="12"/>
  <c r="AP46" i="12"/>
  <c r="AE46" i="12"/>
  <c r="AO46" i="12"/>
  <c r="AJ46" i="12"/>
  <c r="BE46" i="12"/>
  <c r="V46" i="12"/>
  <c r="AG46" i="12"/>
  <c r="AD46" i="12"/>
  <c r="BA46" i="12"/>
  <c r="S46" i="12"/>
  <c r="AR46" i="12"/>
  <c r="BD46" i="12"/>
  <c r="T46" i="12"/>
  <c r="AK46" i="12"/>
  <c r="AW46" i="12"/>
  <c r="AS46" i="12"/>
  <c r="AX46" i="12"/>
  <c r="AA46" i="12"/>
  <c r="AF46" i="12"/>
  <c r="AL46" i="12"/>
  <c r="AN46" i="12"/>
  <c r="Q46" i="12"/>
  <c r="R155" i="13"/>
  <c r="Q135" i="13"/>
  <c r="R26" i="12"/>
  <c r="AT45" i="12"/>
  <c r="AW45" i="12"/>
  <c r="AZ45" i="12"/>
  <c r="AV45" i="12"/>
  <c r="AD45" i="12"/>
  <c r="AA45" i="12"/>
  <c r="S45" i="12"/>
  <c r="AQ45" i="12"/>
  <c r="AE45" i="12"/>
  <c r="AN45" i="12"/>
  <c r="V45" i="12"/>
  <c r="Q45" i="12"/>
  <c r="AY45" i="12"/>
  <c r="U45" i="12"/>
  <c r="AF45" i="12"/>
  <c r="AX45" i="12"/>
  <c r="BE45" i="12"/>
  <c r="P45" i="12"/>
  <c r="P65" i="12" s="1"/>
  <c r="AB45" i="12"/>
  <c r="AI45" i="12"/>
  <c r="Z45" i="12"/>
  <c r="AC45" i="12"/>
  <c r="BB45" i="12"/>
  <c r="R45" i="12"/>
  <c r="R65" i="12" s="1"/>
  <c r="Y45" i="12"/>
  <c r="AR45" i="12"/>
  <c r="AO45" i="12"/>
  <c r="AG45" i="12"/>
  <c r="BD45" i="12"/>
  <c r="AU45" i="12"/>
  <c r="X45" i="12"/>
  <c r="W45" i="12"/>
  <c r="AP45" i="12"/>
  <c r="AL45" i="12"/>
  <c r="BA45" i="12"/>
  <c r="AM45" i="12"/>
  <c r="AK45" i="12"/>
  <c r="T45" i="12"/>
  <c r="AS45" i="12"/>
  <c r="AJ45" i="12"/>
  <c r="AH45" i="12"/>
  <c r="BC45" i="12"/>
  <c r="O34" i="12"/>
  <c r="Q136" i="13"/>
  <c r="R27" i="12"/>
  <c r="L68" i="12"/>
  <c r="BG40" i="4"/>
  <c r="AR40" i="4"/>
  <c r="AH40" i="4"/>
  <c r="X40" i="4"/>
  <c r="O40" i="4"/>
  <c r="R30" i="12" l="1"/>
  <c r="R31" i="12" s="1"/>
  <c r="R135" i="11"/>
  <c r="S26" i="10"/>
  <c r="S136" i="11"/>
  <c r="T27" i="10"/>
  <c r="T155" i="11"/>
  <c r="U96" i="10"/>
  <c r="R33" i="12"/>
  <c r="R34" i="12"/>
  <c r="S26" i="12"/>
  <c r="R135" i="13"/>
  <c r="S155" i="13"/>
  <c r="R136" i="13"/>
  <c r="S27" i="12"/>
  <c r="S30" i="12" s="1"/>
  <c r="S31" i="12" s="1"/>
  <c r="Q65" i="12"/>
  <c r="L67" i="12"/>
  <c r="L69" i="12" s="1"/>
  <c r="L70" i="12" s="1"/>
  <c r="M66" i="12"/>
  <c r="BF46" i="4"/>
  <c r="BE46" i="4"/>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P46" i="4"/>
  <c r="BG46" i="4"/>
  <c r="O46" i="4"/>
  <c r="U155" i="11" l="1"/>
  <c r="V96" i="10"/>
  <c r="T136" i="11"/>
  <c r="U27" i="10"/>
  <c r="S135" i="11"/>
  <c r="T26" i="10"/>
  <c r="S33" i="12"/>
  <c r="S34" i="12"/>
  <c r="S135" i="13"/>
  <c r="T26" i="12"/>
  <c r="T27" i="12"/>
  <c r="T30" i="12" s="1"/>
  <c r="T31" i="12" s="1"/>
  <c r="S136" i="13"/>
  <c r="T155" i="13"/>
  <c r="BD48" i="12"/>
  <c r="AD48" i="12"/>
  <c r="Y48" i="12"/>
  <c r="AE48" i="12"/>
  <c r="AK48" i="12"/>
  <c r="AV48" i="12"/>
  <c r="V48" i="12"/>
  <c r="BA48" i="12"/>
  <c r="AP48" i="12"/>
  <c r="AC48" i="12"/>
  <c r="AN48" i="12"/>
  <c r="AU48" i="12"/>
  <c r="AQ48" i="12"/>
  <c r="AA48" i="12"/>
  <c r="S48" i="12"/>
  <c r="S65" i="12" s="1"/>
  <c r="AF48" i="12"/>
  <c r="AJ48" i="12"/>
  <c r="AG48" i="12"/>
  <c r="AO48" i="12"/>
  <c r="AB48" i="12"/>
  <c r="X48" i="12"/>
  <c r="Z48" i="12"/>
  <c r="U48" i="12"/>
  <c r="W48" i="12"/>
  <c r="AZ48" i="12"/>
  <c r="BB48" i="12"/>
  <c r="BE48" i="12"/>
  <c r="AY48" i="12"/>
  <c r="AW48" i="12"/>
  <c r="BC48" i="12"/>
  <c r="AT48" i="12"/>
  <c r="AS48" i="12"/>
  <c r="AH48" i="12"/>
  <c r="AR48" i="12"/>
  <c r="T48" i="12"/>
  <c r="AL48" i="12"/>
  <c r="AI48" i="12"/>
  <c r="AX48" i="12"/>
  <c r="AM48" i="12"/>
  <c r="M68" i="12"/>
  <c r="T135" i="11" l="1"/>
  <c r="U26" i="10"/>
  <c r="U136" i="11"/>
  <c r="V27" i="10"/>
  <c r="V155" i="11"/>
  <c r="W96" i="10"/>
  <c r="T136" i="13"/>
  <c r="U27" i="12"/>
  <c r="T33" i="12"/>
  <c r="T34" i="12"/>
  <c r="U155" i="13"/>
  <c r="T135" i="13"/>
  <c r="U26" i="12"/>
  <c r="U30" i="12" s="1"/>
  <c r="U31" i="12" s="1"/>
  <c r="U33" i="12" s="1"/>
  <c r="AF49" i="12"/>
  <c r="AC49" i="12"/>
  <c r="BC49" i="12"/>
  <c r="AI49" i="12"/>
  <c r="AP49" i="12"/>
  <c r="AZ49" i="12"/>
  <c r="AK49" i="12"/>
  <c r="V49" i="12"/>
  <c r="Y49" i="12"/>
  <c r="AH49" i="12"/>
  <c r="AO49" i="12"/>
  <c r="AA49" i="12"/>
  <c r="BB49" i="12"/>
  <c r="BE49" i="12"/>
  <c r="Z49" i="12"/>
  <c r="AD49" i="12"/>
  <c r="AT49" i="12"/>
  <c r="AJ49" i="12"/>
  <c r="W49" i="12"/>
  <c r="AV49" i="12"/>
  <c r="AY49" i="12"/>
  <c r="AS49" i="12"/>
  <c r="AR49" i="12"/>
  <c r="AW49" i="12"/>
  <c r="AN49" i="12"/>
  <c r="AM49" i="12"/>
  <c r="AB49" i="12"/>
  <c r="AQ49" i="12"/>
  <c r="U49" i="12"/>
  <c r="AX49" i="12"/>
  <c r="AG49" i="12"/>
  <c r="BD49" i="12"/>
  <c r="BA49" i="12"/>
  <c r="X49" i="12"/>
  <c r="T49" i="12"/>
  <c r="T65" i="12" s="1"/>
  <c r="AU49" i="12"/>
  <c r="AE49" i="12"/>
  <c r="AL49" i="12"/>
  <c r="N66" i="12"/>
  <c r="M67" i="12"/>
  <c r="M69" i="12" s="1"/>
  <c r="M70" i="12" s="1"/>
  <c r="BH22" i="5"/>
  <c r="BG22" i="5"/>
  <c r="BD93" i="12" s="1"/>
  <c r="BF22" i="5"/>
  <c r="BE22" i="5"/>
  <c r="BD22" i="5"/>
  <c r="BC22" i="5"/>
  <c r="BB22" i="5"/>
  <c r="BA22" i="5"/>
  <c r="AZ22" i="5"/>
  <c r="AY22" i="5"/>
  <c r="AV93" i="12" s="1"/>
  <c r="AX22" i="5"/>
  <c r="AW22" i="5"/>
  <c r="AV22" i="5"/>
  <c r="AU22" i="5"/>
  <c r="AT22" i="5"/>
  <c r="AS22" i="5"/>
  <c r="AR22" i="5"/>
  <c r="AQ22" i="5"/>
  <c r="AP22" i="5"/>
  <c r="AO22" i="5"/>
  <c r="AN22" i="5"/>
  <c r="AM22" i="5"/>
  <c r="AL22" i="5"/>
  <c r="AK22" i="5"/>
  <c r="AJ22" i="5"/>
  <c r="AI22" i="5"/>
  <c r="AF93" i="12" s="1"/>
  <c r="AF93" i="18"/>
  <c r="AH22" i="5"/>
  <c r="D19" i="5"/>
  <c r="A29" i="5"/>
  <c r="E23" i="18"/>
  <c r="E30" i="18"/>
  <c r="E65" i="18"/>
  <c r="C24" i="6"/>
  <c r="C16" i="6"/>
  <c r="C21" i="6"/>
  <c r="C22" i="6"/>
  <c r="E84" i="18"/>
  <c r="F23" i="18"/>
  <c r="F30" i="18"/>
  <c r="F31" i="18"/>
  <c r="F84" i="18"/>
  <c r="G23" i="18"/>
  <c r="G30" i="18"/>
  <c r="G84" i="18"/>
  <c r="H23" i="18"/>
  <c r="H30" i="18"/>
  <c r="H84" i="18"/>
  <c r="I23" i="18"/>
  <c r="I30" i="18"/>
  <c r="I31" i="18"/>
  <c r="I33" i="18" s="1"/>
  <c r="I84" i="18"/>
  <c r="J23" i="18"/>
  <c r="J30" i="18"/>
  <c r="J84" i="18"/>
  <c r="K23" i="18"/>
  <c r="K30" i="18"/>
  <c r="K31" i="18" s="1"/>
  <c r="K39" i="18"/>
  <c r="C12" i="6"/>
  <c r="K84" i="18"/>
  <c r="L23" i="18"/>
  <c r="L30" i="18"/>
  <c r="L84" i="18"/>
  <c r="M23" i="18"/>
  <c r="M30" i="18"/>
  <c r="M31" i="18"/>
  <c r="M33" i="18"/>
  <c r="M34" i="18"/>
  <c r="M84" i="18"/>
  <c r="N23" i="18"/>
  <c r="N30" i="18"/>
  <c r="N31" i="18"/>
  <c r="N33" i="18" s="1"/>
  <c r="O44" i="18" s="1"/>
  <c r="N39" i="18"/>
  <c r="N43" i="18"/>
  <c r="N84" i="18"/>
  <c r="O23" i="18"/>
  <c r="O30" i="18"/>
  <c r="O31" i="18" s="1"/>
  <c r="O39" i="18"/>
  <c r="O84" i="18"/>
  <c r="P23" i="18"/>
  <c r="P30" i="18"/>
  <c r="P31" i="18"/>
  <c r="P33" i="18"/>
  <c r="Q46" i="18" s="1"/>
  <c r="P43" i="18"/>
  <c r="P84" i="18"/>
  <c r="Q23" i="18"/>
  <c r="Q30" i="18"/>
  <c r="Q39" i="18"/>
  <c r="Q43" i="18"/>
  <c r="Q44" i="18"/>
  <c r="Q84" i="18"/>
  <c r="R23" i="18"/>
  <c r="R30" i="18"/>
  <c r="R44" i="18"/>
  <c r="R84" i="18"/>
  <c r="S23" i="18"/>
  <c r="S30" i="18"/>
  <c r="S39" i="18"/>
  <c r="S46" i="18"/>
  <c r="S84" i="18"/>
  <c r="T23" i="18"/>
  <c r="T30" i="18"/>
  <c r="T39" i="18"/>
  <c r="T84" i="18"/>
  <c r="U23" i="18"/>
  <c r="U30" i="18"/>
  <c r="U31" i="18"/>
  <c r="U44" i="18"/>
  <c r="U84" i="18"/>
  <c r="V23" i="18"/>
  <c r="V30" i="18"/>
  <c r="V39" i="18"/>
  <c r="V43" i="18"/>
  <c r="V44" i="18"/>
  <c r="V46" i="18"/>
  <c r="V84" i="18"/>
  <c r="W23" i="18"/>
  <c r="W30" i="18"/>
  <c r="W31" i="18"/>
  <c r="W39" i="18"/>
  <c r="W43" i="18"/>
  <c r="W44" i="18"/>
  <c r="W84" i="18"/>
  <c r="X23" i="18"/>
  <c r="X30" i="18"/>
  <c r="X31" i="18"/>
  <c r="X39" i="18"/>
  <c r="X43" i="18"/>
  <c r="X44" i="18"/>
  <c r="X84" i="18"/>
  <c r="Y23" i="18"/>
  <c r="Y30" i="18"/>
  <c r="Y31" i="18" s="1"/>
  <c r="Y33" i="18" s="1"/>
  <c r="Y34" i="18"/>
  <c r="Y39" i="18"/>
  <c r="Y43" i="18"/>
  <c r="Y46" i="18"/>
  <c r="Y84" i="18"/>
  <c r="Z23" i="18"/>
  <c r="Z30" i="18"/>
  <c r="Z31" i="18"/>
  <c r="Z44" i="18"/>
  <c r="Z84" i="18"/>
  <c r="AA23" i="18"/>
  <c r="AA30" i="18"/>
  <c r="AA43" i="18"/>
  <c r="AA46" i="18"/>
  <c r="AA84" i="18"/>
  <c r="AB23" i="18"/>
  <c r="AB30" i="18"/>
  <c r="AB43" i="18"/>
  <c r="AB46" i="18"/>
  <c r="AB84" i="18"/>
  <c r="AC23" i="18"/>
  <c r="AC30" i="18"/>
  <c r="AC31" i="18"/>
  <c r="AC33" i="18"/>
  <c r="AC44" i="18"/>
  <c r="AC84" i="18"/>
  <c r="AD23" i="18"/>
  <c r="AD30" i="18"/>
  <c r="AD39" i="18"/>
  <c r="AD43" i="18"/>
  <c r="AD46" i="18"/>
  <c r="AD59" i="18"/>
  <c r="AD84" i="18"/>
  <c r="AE23" i="18"/>
  <c r="AE30" i="18"/>
  <c r="AE31" i="18"/>
  <c r="AE39" i="18"/>
  <c r="AE43" i="18"/>
  <c r="AE44" i="18"/>
  <c r="AE59" i="18"/>
  <c r="AE84" i="18"/>
  <c r="AF23" i="18"/>
  <c r="AF30" i="18"/>
  <c r="AF31" i="18" s="1"/>
  <c r="AF33" i="18"/>
  <c r="AF39" i="18"/>
  <c r="AF43" i="18"/>
  <c r="AF44" i="18"/>
  <c r="AF84" i="18"/>
  <c r="AG23" i="18"/>
  <c r="AG30" i="18"/>
  <c r="AG39" i="18"/>
  <c r="AG43" i="18"/>
  <c r="AG44" i="18"/>
  <c r="AG46" i="18"/>
  <c r="AG55" i="18"/>
  <c r="AG84" i="18"/>
  <c r="AH23" i="18"/>
  <c r="AH30" i="18"/>
  <c r="AH31" i="18"/>
  <c r="AH33" i="18" s="1"/>
  <c r="AH43" i="18"/>
  <c r="AH44" i="18"/>
  <c r="AH46" i="18"/>
  <c r="AH62" i="18"/>
  <c r="AH84" i="18"/>
  <c r="AI23" i="18"/>
  <c r="AI30" i="18"/>
  <c r="AI39" i="18"/>
  <c r="AI43" i="18"/>
  <c r="AI44" i="18"/>
  <c r="AI46" i="18"/>
  <c r="AI84" i="18"/>
  <c r="AJ23" i="18"/>
  <c r="AJ30" i="18"/>
  <c r="AJ39" i="18"/>
  <c r="AJ43" i="18"/>
  <c r="AJ44" i="18"/>
  <c r="AJ46" i="18"/>
  <c r="AJ59" i="18"/>
  <c r="AJ84" i="18"/>
  <c r="AK84" i="18" s="1"/>
  <c r="AL84" i="18" s="1"/>
  <c r="AM84" i="18" s="1"/>
  <c r="AN84" i="18" s="1"/>
  <c r="AO84" i="18" s="1"/>
  <c r="AP84" i="18" s="1"/>
  <c r="AQ84" i="18" s="1"/>
  <c r="AR84" i="18" s="1"/>
  <c r="AS84" i="18" s="1"/>
  <c r="AT84" i="18" s="1"/>
  <c r="AU84" i="18" s="1"/>
  <c r="AV84" i="18" s="1"/>
  <c r="AW84" i="18" s="1"/>
  <c r="AX84" i="18" s="1"/>
  <c r="AY84" i="18" s="1"/>
  <c r="AZ84" i="18" s="1"/>
  <c r="BA84" i="18" s="1"/>
  <c r="BB84" i="18" s="1"/>
  <c r="BC84" i="18" s="1"/>
  <c r="BD84" i="18" s="1"/>
  <c r="BE84" i="18" s="1"/>
  <c r="AK23" i="18"/>
  <c r="AK30" i="18"/>
  <c r="AK39" i="18"/>
  <c r="AK43" i="18"/>
  <c r="AK44" i="18"/>
  <c r="AK46" i="18"/>
  <c r="AK59" i="18"/>
  <c r="AL23" i="18"/>
  <c r="AL30" i="18"/>
  <c r="AL39" i="18"/>
  <c r="AL43" i="18"/>
  <c r="AL44" i="18"/>
  <c r="AL46" i="18"/>
  <c r="AM23" i="18"/>
  <c r="AM30" i="18"/>
  <c r="AM39" i="18"/>
  <c r="AM43" i="18"/>
  <c r="AM44" i="18"/>
  <c r="AM46" i="18"/>
  <c r="AM55" i="18"/>
  <c r="AM59" i="18"/>
  <c r="AM62" i="18"/>
  <c r="AN23" i="18"/>
  <c r="AN30" i="18"/>
  <c r="AN39" i="18"/>
  <c r="AN43" i="18"/>
  <c r="AN44" i="18"/>
  <c r="AN46" i="18"/>
  <c r="AN55" i="18"/>
  <c r="AN59" i="18"/>
  <c r="AN62" i="18"/>
  <c r="AO23" i="18"/>
  <c r="AO30" i="18"/>
  <c r="AO39" i="18"/>
  <c r="AO43" i="18"/>
  <c r="AO44" i="18"/>
  <c r="AO46" i="18"/>
  <c r="AO55" i="18"/>
  <c r="AO59" i="18"/>
  <c r="AO62" i="18"/>
  <c r="AP23" i="18"/>
  <c r="AP30" i="18"/>
  <c r="AP39" i="18"/>
  <c r="AP43" i="18"/>
  <c r="AP44" i="18"/>
  <c r="AP46" i="18"/>
  <c r="AP55" i="18"/>
  <c r="AP59" i="18"/>
  <c r="AP62" i="18"/>
  <c r="AQ23" i="18"/>
  <c r="AQ30" i="18"/>
  <c r="AQ39" i="18"/>
  <c r="AQ43" i="18"/>
  <c r="AQ44" i="18"/>
  <c r="AQ46" i="18"/>
  <c r="AQ55" i="18"/>
  <c r="AQ59" i="18"/>
  <c r="AQ62" i="18"/>
  <c r="AR23" i="18"/>
  <c r="AR30" i="18"/>
  <c r="AR39" i="18"/>
  <c r="AR43" i="18"/>
  <c r="AR44" i="18"/>
  <c r="AR46" i="18"/>
  <c r="AR55" i="18"/>
  <c r="AR59" i="18"/>
  <c r="AR62" i="18"/>
  <c r="AS23" i="18"/>
  <c r="AS30" i="18"/>
  <c r="AS39" i="18"/>
  <c r="AS43" i="18"/>
  <c r="AS44" i="18"/>
  <c r="AS46" i="18"/>
  <c r="AS55" i="18"/>
  <c r="AS59" i="18"/>
  <c r="AS62" i="18"/>
  <c r="AT23" i="18"/>
  <c r="AT30" i="18"/>
  <c r="AT39" i="18"/>
  <c r="AT43" i="18"/>
  <c r="AT44" i="18"/>
  <c r="AT46" i="18"/>
  <c r="AT55" i="18"/>
  <c r="AT59" i="18"/>
  <c r="AT62" i="18"/>
  <c r="AU23" i="18"/>
  <c r="AU30" i="18"/>
  <c r="AU39" i="18"/>
  <c r="AU43" i="18"/>
  <c r="AU44" i="18"/>
  <c r="AU46" i="18"/>
  <c r="AU55" i="18"/>
  <c r="AU59" i="18"/>
  <c r="AU62" i="18"/>
  <c r="AV23" i="18"/>
  <c r="AV30" i="18"/>
  <c r="AV39" i="18"/>
  <c r="AV43" i="18"/>
  <c r="AV44" i="18"/>
  <c r="AV46" i="18"/>
  <c r="AV55" i="18"/>
  <c r="AV59" i="18"/>
  <c r="AV62" i="18"/>
  <c r="AW23" i="18"/>
  <c r="AW30" i="18"/>
  <c r="AW39" i="18"/>
  <c r="AW43" i="18"/>
  <c r="AW44" i="18"/>
  <c r="AW46" i="18"/>
  <c r="AW55" i="18"/>
  <c r="AW59" i="18"/>
  <c r="AW62" i="18"/>
  <c r="AX39" i="18"/>
  <c r="AX43" i="18"/>
  <c r="AX44" i="18"/>
  <c r="AX46" i="18"/>
  <c r="AX55" i="18"/>
  <c r="AX62" i="18"/>
  <c r="AX64" i="18"/>
  <c r="AY39" i="18"/>
  <c r="AY43" i="18"/>
  <c r="AY44" i="18"/>
  <c r="AY46" i="18"/>
  <c r="AY55" i="18"/>
  <c r="AY62" i="18"/>
  <c r="AY64" i="18"/>
  <c r="AZ39" i="18"/>
  <c r="AZ43" i="18"/>
  <c r="AZ44" i="18"/>
  <c r="AZ46" i="18"/>
  <c r="AZ55" i="18"/>
  <c r="AZ62" i="18"/>
  <c r="BA39" i="18"/>
  <c r="BA43" i="18"/>
  <c r="BA44" i="18"/>
  <c r="BA46" i="18"/>
  <c r="BA55" i="18"/>
  <c r="BA62" i="18"/>
  <c r="BB39" i="18"/>
  <c r="BB43" i="18"/>
  <c r="BB44" i="18"/>
  <c r="BB46" i="18"/>
  <c r="BB55" i="18"/>
  <c r="BB62" i="18"/>
  <c r="BB64" i="18"/>
  <c r="BC43" i="18"/>
  <c r="BC44" i="18"/>
  <c r="BC46" i="18"/>
  <c r="BC55" i="18"/>
  <c r="BC62" i="18"/>
  <c r="BC64" i="18"/>
  <c r="BD43" i="18"/>
  <c r="BD44" i="18"/>
  <c r="BD46" i="18"/>
  <c r="BD55" i="18"/>
  <c r="BD59" i="18"/>
  <c r="BD62" i="18"/>
  <c r="BE43" i="18"/>
  <c r="BE44" i="18"/>
  <c r="BE46" i="18"/>
  <c r="BE55" i="18"/>
  <c r="BE59" i="18"/>
  <c r="BE62" i="18"/>
  <c r="BE64" i="18"/>
  <c r="AI85" i="18"/>
  <c r="AJ85" i="18"/>
  <c r="AK85" i="18" s="1"/>
  <c r="AL85" i="18" s="1"/>
  <c r="AM85" i="18" s="1"/>
  <c r="AN85" i="18" s="1"/>
  <c r="AO85" i="18" s="1"/>
  <c r="AP85" i="18" s="1"/>
  <c r="AQ85" i="18" s="1"/>
  <c r="AR85" i="18" s="1"/>
  <c r="AS85" i="18" s="1"/>
  <c r="AT85" i="18" s="1"/>
  <c r="AU85" i="18" s="1"/>
  <c r="AV85" i="18" s="1"/>
  <c r="AW85" i="18" s="1"/>
  <c r="AX85" i="18" s="1"/>
  <c r="AY85" i="18" s="1"/>
  <c r="AZ85" i="18" s="1"/>
  <c r="BA85" i="18" s="1"/>
  <c r="BB85" i="18" s="1"/>
  <c r="BC85" i="18" s="1"/>
  <c r="BD85" i="18" s="1"/>
  <c r="BE85" i="18" s="1"/>
  <c r="AH85" i="18"/>
  <c r="AG85" i="18"/>
  <c r="AF85" i="18"/>
  <c r="AE85" i="18"/>
  <c r="AD85" i="18"/>
  <c r="AC85" i="18"/>
  <c r="AB85" i="18"/>
  <c r="AA85" i="18"/>
  <c r="Z85" i="18"/>
  <c r="Y85" i="18"/>
  <c r="X85" i="18"/>
  <c r="W85" i="18"/>
  <c r="V85" i="18"/>
  <c r="U85" i="18"/>
  <c r="T85" i="18"/>
  <c r="S85" i="18"/>
  <c r="R85" i="18"/>
  <c r="Q85" i="18"/>
  <c r="P85" i="18"/>
  <c r="O85" i="18"/>
  <c r="N85" i="18"/>
  <c r="M85" i="18"/>
  <c r="L85" i="18"/>
  <c r="K85" i="18"/>
  <c r="J85" i="18"/>
  <c r="I85" i="18"/>
  <c r="H85" i="18"/>
  <c r="G85" i="18"/>
  <c r="F85" i="18"/>
  <c r="E85" i="18"/>
  <c r="BE23" i="18"/>
  <c r="BE30" i="18"/>
  <c r="BD23" i="18"/>
  <c r="BD30" i="18"/>
  <c r="BD31" i="18"/>
  <c r="BC23" i="18"/>
  <c r="BC30" i="18"/>
  <c r="BC31" i="18"/>
  <c r="BB23" i="18"/>
  <c r="BB30" i="18"/>
  <c r="BB31" i="18"/>
  <c r="BA23" i="18"/>
  <c r="BA30" i="18"/>
  <c r="AZ23" i="18"/>
  <c r="AZ30" i="18"/>
  <c r="AY23" i="18"/>
  <c r="AY30" i="18"/>
  <c r="AY31" i="18" s="1"/>
  <c r="AX23" i="18"/>
  <c r="AX30" i="18"/>
  <c r="C6" i="18"/>
  <c r="D31" i="4" s="1"/>
  <c r="B6" i="18"/>
  <c r="B31" i="4" s="1"/>
  <c r="BE93" i="16"/>
  <c r="BD93" i="16"/>
  <c r="BC93" i="16"/>
  <c r="BB93" i="16"/>
  <c r="BA93" i="16"/>
  <c r="AZ93" i="16"/>
  <c r="AY93" i="16"/>
  <c r="AX93" i="16"/>
  <c r="AW93" i="16"/>
  <c r="AV93" i="16"/>
  <c r="AU93" i="16"/>
  <c r="AT93" i="16"/>
  <c r="AS93" i="16"/>
  <c r="AR93" i="16"/>
  <c r="AQ93" i="16"/>
  <c r="AP93" i="16"/>
  <c r="AO93" i="16"/>
  <c r="AN93" i="16"/>
  <c r="AM93" i="16"/>
  <c r="AL93" i="16"/>
  <c r="AK93" i="16"/>
  <c r="AJ93" i="16"/>
  <c r="AI93" i="16"/>
  <c r="AH93" i="16"/>
  <c r="AG93" i="16"/>
  <c r="AF93" i="16"/>
  <c r="AE93" i="16"/>
  <c r="E23" i="16"/>
  <c r="E30" i="16"/>
  <c r="E65" i="16"/>
  <c r="E84" i="16"/>
  <c r="F23" i="16"/>
  <c r="F30" i="16"/>
  <c r="F84" i="16"/>
  <c r="G23" i="16"/>
  <c r="G30" i="16"/>
  <c r="G84" i="16"/>
  <c r="H23" i="16"/>
  <c r="H30" i="16"/>
  <c r="H84" i="16"/>
  <c r="I23" i="16"/>
  <c r="I30" i="16"/>
  <c r="I84" i="16"/>
  <c r="J23" i="16"/>
  <c r="J30" i="16"/>
  <c r="J84" i="16"/>
  <c r="K23" i="16"/>
  <c r="K30" i="16"/>
  <c r="K84" i="16"/>
  <c r="L23" i="16"/>
  <c r="L30" i="16"/>
  <c r="L84" i="16"/>
  <c r="M23" i="16"/>
  <c r="M30" i="16"/>
  <c r="M84" i="16"/>
  <c r="N23" i="16"/>
  <c r="N30" i="16"/>
  <c r="N84" i="16"/>
  <c r="O23" i="16"/>
  <c r="O30" i="16"/>
  <c r="O84" i="16"/>
  <c r="P23" i="16"/>
  <c r="P30" i="16"/>
  <c r="P84" i="16"/>
  <c r="Q23" i="16"/>
  <c r="Q30" i="16"/>
  <c r="Q84" i="16"/>
  <c r="R23" i="16"/>
  <c r="R30" i="16"/>
  <c r="R84" i="16"/>
  <c r="S23" i="16"/>
  <c r="S30" i="16"/>
  <c r="S84" i="16"/>
  <c r="T23" i="16"/>
  <c r="T30" i="16"/>
  <c r="T84" i="16"/>
  <c r="U23" i="16"/>
  <c r="U30" i="16"/>
  <c r="U84" i="16"/>
  <c r="V23" i="16"/>
  <c r="V30" i="16"/>
  <c r="V84" i="16"/>
  <c r="W23" i="16"/>
  <c r="W30" i="16"/>
  <c r="W84" i="16"/>
  <c r="X23" i="16"/>
  <c r="X30" i="16"/>
  <c r="X84" i="16"/>
  <c r="Y23" i="16"/>
  <c r="Y30" i="16"/>
  <c r="Y84" i="16"/>
  <c r="Z23" i="16"/>
  <c r="Z30" i="16"/>
  <c r="Z84" i="16"/>
  <c r="AA23" i="16"/>
  <c r="AA30" i="16"/>
  <c r="AA84" i="16"/>
  <c r="AB23" i="16"/>
  <c r="AB30" i="16"/>
  <c r="AB84" i="16"/>
  <c r="AC23" i="16"/>
  <c r="AC30" i="16"/>
  <c r="AC84" i="16"/>
  <c r="AD23" i="16"/>
  <c r="AD30" i="16"/>
  <c r="AD84" i="16"/>
  <c r="AE23" i="16"/>
  <c r="AE30" i="16"/>
  <c r="AE84" i="16"/>
  <c r="AF23" i="16"/>
  <c r="AF30" i="16"/>
  <c r="AF84" i="16"/>
  <c r="AG23" i="16"/>
  <c r="AG30" i="16"/>
  <c r="AG84" i="16"/>
  <c r="AH23" i="16"/>
  <c r="AH30" i="16"/>
  <c r="AH84" i="16"/>
  <c r="AI23" i="16"/>
  <c r="AI30" i="16"/>
  <c r="AI84" i="16"/>
  <c r="AJ23" i="16"/>
  <c r="AJ30" i="16"/>
  <c r="AJ84" i="16"/>
  <c r="AK84" i="16" s="1"/>
  <c r="AK23" i="16"/>
  <c r="AK30" i="16"/>
  <c r="AL23" i="16"/>
  <c r="AL30" i="16"/>
  <c r="AL84" i="16"/>
  <c r="AM23" i="16"/>
  <c r="AM30" i="16"/>
  <c r="AM84" i="16"/>
  <c r="AN84" i="16" s="1"/>
  <c r="AO84" i="16" s="1"/>
  <c r="AN23" i="16"/>
  <c r="AN30" i="16"/>
  <c r="AO23" i="16"/>
  <c r="AO30" i="16"/>
  <c r="AP23" i="16"/>
  <c r="AP30" i="16"/>
  <c r="AP31" i="16"/>
  <c r="AP33" i="16" s="1"/>
  <c r="AP84" i="16"/>
  <c r="AQ84" i="16" s="1"/>
  <c r="AR84" i="16" s="1"/>
  <c r="AS84" i="16" s="1"/>
  <c r="AT84" i="16" s="1"/>
  <c r="AU84" i="16" s="1"/>
  <c r="AV84" i="16" s="1"/>
  <c r="AW84" i="16" s="1"/>
  <c r="AX84" i="16" s="1"/>
  <c r="AY84" i="16" s="1"/>
  <c r="AZ84" i="16" s="1"/>
  <c r="AQ23" i="16"/>
  <c r="AQ30" i="16"/>
  <c r="AR23" i="16"/>
  <c r="AR30" i="16"/>
  <c r="AS23" i="16"/>
  <c r="AS30" i="16"/>
  <c r="AS31" i="16"/>
  <c r="AT23" i="16"/>
  <c r="AT30" i="16"/>
  <c r="AU23" i="16"/>
  <c r="AU30" i="16"/>
  <c r="AV23" i="16"/>
  <c r="AV30" i="16"/>
  <c r="AW23" i="16"/>
  <c r="AW30" i="16"/>
  <c r="BA84" i="16"/>
  <c r="BB84" i="16" s="1"/>
  <c r="BC84" i="16" s="1"/>
  <c r="BD84" i="16" s="1"/>
  <c r="BE84" i="16" s="1"/>
  <c r="AI85" i="16"/>
  <c r="AJ85" i="16" s="1"/>
  <c r="AK85" i="16" s="1"/>
  <c r="AL85" i="16" s="1"/>
  <c r="AM85" i="16" s="1"/>
  <c r="AN85" i="16" s="1"/>
  <c r="AO85" i="16" s="1"/>
  <c r="AP85" i="16" s="1"/>
  <c r="AQ85" i="16" s="1"/>
  <c r="AR85" i="16" s="1"/>
  <c r="AS85" i="16" s="1"/>
  <c r="AT85" i="16" s="1"/>
  <c r="AU85" i="16" s="1"/>
  <c r="AV85" i="16" s="1"/>
  <c r="AW85" i="16" s="1"/>
  <c r="AX85" i="16" s="1"/>
  <c r="AY85" i="16" s="1"/>
  <c r="AZ85" i="16" s="1"/>
  <c r="BA85" i="16" s="1"/>
  <c r="BB85" i="16" s="1"/>
  <c r="BC85" i="16" s="1"/>
  <c r="BD85" i="16" s="1"/>
  <c r="BE85" i="16" s="1"/>
  <c r="AH85" i="16"/>
  <c r="AG85" i="16"/>
  <c r="AF85" i="16"/>
  <c r="AE85" i="16"/>
  <c r="AD85" i="16"/>
  <c r="AC85" i="16"/>
  <c r="AB85" i="16"/>
  <c r="AA85" i="16"/>
  <c r="Z85" i="16"/>
  <c r="Y85" i="16"/>
  <c r="X85" i="16"/>
  <c r="W85" i="16"/>
  <c r="V85" i="16"/>
  <c r="U85" i="16"/>
  <c r="T85" i="16"/>
  <c r="S85" i="16"/>
  <c r="R85" i="16"/>
  <c r="Q85" i="16"/>
  <c r="P85" i="16"/>
  <c r="O85" i="16"/>
  <c r="N85" i="16"/>
  <c r="M85" i="16"/>
  <c r="L85" i="16"/>
  <c r="K85" i="16"/>
  <c r="J85" i="16"/>
  <c r="I85" i="16"/>
  <c r="H85" i="16"/>
  <c r="G85" i="16"/>
  <c r="F85" i="16"/>
  <c r="E85" i="16"/>
  <c r="BE23" i="16"/>
  <c r="BE30" i="16"/>
  <c r="BE31" i="16"/>
  <c r="BD23" i="16"/>
  <c r="BD30" i="16"/>
  <c r="BC23" i="16"/>
  <c r="BC30" i="16"/>
  <c r="BC31" i="16"/>
  <c r="BB23" i="16"/>
  <c r="BB30" i="16"/>
  <c r="BA23" i="16"/>
  <c r="BA30" i="16"/>
  <c r="AZ23" i="16"/>
  <c r="AZ30" i="16"/>
  <c r="AZ31" i="16"/>
  <c r="AY23" i="16"/>
  <c r="AY30" i="16"/>
  <c r="AX23" i="16"/>
  <c r="AX30" i="16"/>
  <c r="C6" i="16"/>
  <c r="D30" i="4" s="1"/>
  <c r="B6" i="16"/>
  <c r="B30" i="4" s="1"/>
  <c r="E30" i="14"/>
  <c r="E65" i="14"/>
  <c r="E84" i="14"/>
  <c r="F30" i="14"/>
  <c r="F84" i="14"/>
  <c r="G30" i="14"/>
  <c r="G84" i="14"/>
  <c r="H30" i="14"/>
  <c r="H84" i="14"/>
  <c r="I30" i="14"/>
  <c r="I84" i="14"/>
  <c r="J23" i="14"/>
  <c r="J30" i="14"/>
  <c r="J84" i="14"/>
  <c r="K23" i="14"/>
  <c r="K30" i="14"/>
  <c r="K84" i="14"/>
  <c r="L23" i="14"/>
  <c r="L30" i="14"/>
  <c r="L84" i="14"/>
  <c r="M23" i="14"/>
  <c r="M30" i="14"/>
  <c r="M84" i="14"/>
  <c r="N23" i="14"/>
  <c r="N30" i="14"/>
  <c r="N84" i="14"/>
  <c r="O23" i="14"/>
  <c r="O30" i="14"/>
  <c r="O84" i="14"/>
  <c r="P23" i="14"/>
  <c r="P30" i="14"/>
  <c r="P84" i="14"/>
  <c r="Q23" i="14"/>
  <c r="Q30" i="14"/>
  <c r="Q84" i="14"/>
  <c r="R23" i="14"/>
  <c r="R30" i="14"/>
  <c r="R84" i="14"/>
  <c r="S23" i="14"/>
  <c r="S30" i="14"/>
  <c r="S84" i="14"/>
  <c r="T30" i="14"/>
  <c r="T84" i="14"/>
  <c r="U30" i="14"/>
  <c r="U84" i="14"/>
  <c r="V30" i="14"/>
  <c r="V84" i="14"/>
  <c r="W30" i="14"/>
  <c r="W84" i="14"/>
  <c r="X30" i="14"/>
  <c r="X84" i="14"/>
  <c r="Y23" i="14"/>
  <c r="Y30" i="14"/>
  <c r="Y84" i="14"/>
  <c r="Z23" i="14"/>
  <c r="Z30" i="14"/>
  <c r="Z84" i="14"/>
  <c r="AA23" i="14"/>
  <c r="AA30" i="14"/>
  <c r="AA84" i="14"/>
  <c r="AB23" i="14"/>
  <c r="AB30" i="14"/>
  <c r="AB84" i="14"/>
  <c r="AC23" i="14"/>
  <c r="AC30" i="14"/>
  <c r="AC84" i="14"/>
  <c r="AD23" i="14"/>
  <c r="AD30" i="14"/>
  <c r="AD84" i="14"/>
  <c r="AE23" i="14"/>
  <c r="AE30" i="14"/>
  <c r="AE84" i="14"/>
  <c r="AF23" i="14"/>
  <c r="AF30" i="14"/>
  <c r="AF84" i="14"/>
  <c r="AG23" i="14"/>
  <c r="AG30" i="14"/>
  <c r="AG84" i="14"/>
  <c r="AH23" i="14"/>
  <c r="AH30" i="14"/>
  <c r="AH84" i="14"/>
  <c r="AI23" i="14"/>
  <c r="AI30" i="14"/>
  <c r="AI31" i="14"/>
  <c r="AI33" i="14" s="1"/>
  <c r="AI84" i="14"/>
  <c r="AJ23" i="14"/>
  <c r="AJ30" i="14"/>
  <c r="AJ84" i="14"/>
  <c r="AK23" i="14"/>
  <c r="AK30" i="14"/>
  <c r="AK84" i="14"/>
  <c r="AL84" i="14" s="1"/>
  <c r="AM84" i="14" s="1"/>
  <c r="AN84" i="14" s="1"/>
  <c r="AO84" i="14" s="1"/>
  <c r="AP84" i="14" s="1"/>
  <c r="AQ84" i="14" s="1"/>
  <c r="AR84" i="14" s="1"/>
  <c r="AS84" i="14" s="1"/>
  <c r="AT84" i="14" s="1"/>
  <c r="AU84" i="14" s="1"/>
  <c r="AV84" i="14" s="1"/>
  <c r="AW84" i="14" s="1"/>
  <c r="AX84" i="14" s="1"/>
  <c r="AL23" i="14"/>
  <c r="AL30" i="14"/>
  <c r="AM23" i="14"/>
  <c r="AM30" i="14"/>
  <c r="AN23" i="14"/>
  <c r="AN30" i="14"/>
  <c r="AO23" i="14"/>
  <c r="AO30" i="14"/>
  <c r="AP23" i="14"/>
  <c r="AP30" i="14"/>
  <c r="AQ23" i="14"/>
  <c r="AQ30" i="14"/>
  <c r="AR23" i="14"/>
  <c r="AR30" i="14"/>
  <c r="AS23" i="14"/>
  <c r="AS30" i="14"/>
  <c r="AS31" i="14"/>
  <c r="AT23" i="14"/>
  <c r="AT30" i="14"/>
  <c r="AU23" i="14"/>
  <c r="AU30" i="14"/>
  <c r="AV23" i="14"/>
  <c r="AV30" i="14"/>
  <c r="AV31" i="14"/>
  <c r="AV33" i="14" s="1"/>
  <c r="AW23" i="14"/>
  <c r="AW30" i="14"/>
  <c r="AY84" i="14"/>
  <c r="AZ84" i="14" s="1"/>
  <c r="BA84" i="14" s="1"/>
  <c r="BB84" i="14" s="1"/>
  <c r="BC84" i="14" s="1"/>
  <c r="BD84" i="14" s="1"/>
  <c r="BE84" i="14" s="1"/>
  <c r="AI85" i="14"/>
  <c r="AJ85" i="14"/>
  <c r="AK85" i="14"/>
  <c r="AL85" i="14" s="1"/>
  <c r="AM85" i="14" s="1"/>
  <c r="AN85" i="14" s="1"/>
  <c r="AO85" i="14" s="1"/>
  <c r="AP85" i="14" s="1"/>
  <c r="AQ85" i="14" s="1"/>
  <c r="AR85" i="14" s="1"/>
  <c r="AS85" i="14" s="1"/>
  <c r="AT85" i="14" s="1"/>
  <c r="AU85" i="14" s="1"/>
  <c r="AV85" i="14" s="1"/>
  <c r="AW85" i="14" s="1"/>
  <c r="AX85" i="14" s="1"/>
  <c r="AY85" i="14" s="1"/>
  <c r="AZ85" i="14" s="1"/>
  <c r="BA85" i="14" s="1"/>
  <c r="BB85" i="14" s="1"/>
  <c r="BC85" i="14"/>
  <c r="BD85" i="14" s="1"/>
  <c r="BE85" i="14" s="1"/>
  <c r="AH85" i="14"/>
  <c r="AG85" i="14"/>
  <c r="AF85" i="14"/>
  <c r="AE85" i="14"/>
  <c r="AD85" i="14"/>
  <c r="AC85" i="14"/>
  <c r="AB85" i="14"/>
  <c r="AA85" i="14"/>
  <c r="Z85" i="14"/>
  <c r="Y85" i="14"/>
  <c r="X85" i="14"/>
  <c r="W85" i="14"/>
  <c r="V85" i="14"/>
  <c r="U85" i="14"/>
  <c r="T85" i="14"/>
  <c r="S85" i="14"/>
  <c r="R85" i="14"/>
  <c r="Q85" i="14"/>
  <c r="P85" i="14"/>
  <c r="O85" i="14"/>
  <c r="N85" i="14"/>
  <c r="M85" i="14"/>
  <c r="L85" i="14"/>
  <c r="K85" i="14"/>
  <c r="J85" i="14"/>
  <c r="I85" i="14"/>
  <c r="H85" i="14"/>
  <c r="G85" i="14"/>
  <c r="F85" i="14"/>
  <c r="E85" i="14"/>
  <c r="BE23" i="14"/>
  <c r="BE30" i="14"/>
  <c r="BD23" i="14"/>
  <c r="BD30" i="14"/>
  <c r="BC23" i="14"/>
  <c r="BC30" i="14"/>
  <c r="BB23" i="14"/>
  <c r="BB30" i="14"/>
  <c r="BA23" i="14"/>
  <c r="BA30" i="14"/>
  <c r="AZ23" i="14"/>
  <c r="AZ30" i="14"/>
  <c r="AY23" i="14"/>
  <c r="AY30" i="14"/>
  <c r="AX23" i="14"/>
  <c r="AX30" i="14"/>
  <c r="AX31" i="14"/>
  <c r="C6" i="14"/>
  <c r="D29" i="4" s="1"/>
  <c r="B6" i="14"/>
  <c r="B29" i="4" s="1"/>
  <c r="C6" i="12"/>
  <c r="D28" i="4" s="1"/>
  <c r="B6" i="12"/>
  <c r="E30" i="10"/>
  <c r="E65" i="10"/>
  <c r="E84" i="10"/>
  <c r="F23" i="10"/>
  <c r="F30" i="10"/>
  <c r="F84" i="10"/>
  <c r="G23" i="10"/>
  <c r="G30" i="10"/>
  <c r="G84" i="10"/>
  <c r="H23" i="10"/>
  <c r="H30" i="10"/>
  <c r="H84" i="10"/>
  <c r="I23" i="10"/>
  <c r="I30" i="10"/>
  <c r="I84" i="10"/>
  <c r="J23" i="10"/>
  <c r="J30" i="10"/>
  <c r="J84" i="10"/>
  <c r="K23" i="10"/>
  <c r="K30" i="10"/>
  <c r="K84" i="10"/>
  <c r="L23" i="10"/>
  <c r="L30" i="10"/>
  <c r="L84" i="10"/>
  <c r="M23" i="10"/>
  <c r="M30" i="10"/>
  <c r="M84" i="10"/>
  <c r="N23" i="10"/>
  <c r="N30" i="10"/>
  <c r="N84" i="10"/>
  <c r="O23" i="10"/>
  <c r="O30" i="10"/>
  <c r="O84" i="10"/>
  <c r="P23" i="10"/>
  <c r="P30" i="10"/>
  <c r="P84" i="10"/>
  <c r="Q23" i="10"/>
  <c r="Q30" i="10"/>
  <c r="Q84" i="10"/>
  <c r="R23" i="10"/>
  <c r="R30" i="10"/>
  <c r="R84" i="10"/>
  <c r="S23" i="10"/>
  <c r="S30" i="10"/>
  <c r="S84" i="10"/>
  <c r="T23" i="10"/>
  <c r="T30" i="10"/>
  <c r="T84" i="10"/>
  <c r="U23" i="10"/>
  <c r="U30" i="10"/>
  <c r="U84" i="10"/>
  <c r="V23" i="10"/>
  <c r="V84" i="10"/>
  <c r="W23" i="10"/>
  <c r="W84" i="10"/>
  <c r="X23" i="10"/>
  <c r="X84" i="10"/>
  <c r="Y23" i="10"/>
  <c r="Y84" i="10"/>
  <c r="Z23" i="10"/>
  <c r="Z84" i="10"/>
  <c r="AA23" i="10"/>
  <c r="AA84" i="10"/>
  <c r="AB23" i="10"/>
  <c r="AB84" i="10"/>
  <c r="AC23" i="10"/>
  <c r="AC84" i="10"/>
  <c r="AD23" i="10"/>
  <c r="AD84" i="10"/>
  <c r="AE23" i="10"/>
  <c r="AE30" i="10"/>
  <c r="AE84" i="10"/>
  <c r="AF23" i="10"/>
  <c r="AF30" i="10"/>
  <c r="AF84" i="10"/>
  <c r="AG23" i="10"/>
  <c r="AG30" i="10"/>
  <c r="AG84" i="10"/>
  <c r="AH23" i="10"/>
  <c r="AH30" i="10"/>
  <c r="AH84" i="10"/>
  <c r="AI23" i="10"/>
  <c r="AI30" i="10"/>
  <c r="AI84" i="10"/>
  <c r="AJ23" i="10"/>
  <c r="AJ30" i="10"/>
  <c r="AJ84" i="10"/>
  <c r="AK23" i="10"/>
  <c r="AK30" i="10"/>
  <c r="AK84" i="10"/>
  <c r="AL84" i="10" s="1"/>
  <c r="AM84" i="10" s="1"/>
  <c r="AN84" i="10" s="1"/>
  <c r="AO84" i="10" s="1"/>
  <c r="AP84" i="10" s="1"/>
  <c r="AQ84" i="10" s="1"/>
  <c r="AR84" i="10" s="1"/>
  <c r="AS84" i="10" s="1"/>
  <c r="AT84" i="10" s="1"/>
  <c r="AU84" i="10" s="1"/>
  <c r="AV84" i="10" s="1"/>
  <c r="AW84" i="10" s="1"/>
  <c r="AX84" i="10" s="1"/>
  <c r="AY84" i="10" s="1"/>
  <c r="AZ84" i="10" s="1"/>
  <c r="BA84" i="10" s="1"/>
  <c r="BB84" i="10" s="1"/>
  <c r="BC84" i="10" s="1"/>
  <c r="BD84" i="10" s="1"/>
  <c r="BE84" i="10" s="1"/>
  <c r="AL23" i="10"/>
  <c r="AL30" i="10"/>
  <c r="AM23" i="10"/>
  <c r="AM30" i="10"/>
  <c r="AN23" i="10"/>
  <c r="AN30" i="10"/>
  <c r="AO23" i="10"/>
  <c r="AO30" i="10"/>
  <c r="AP23" i="10"/>
  <c r="AP30" i="10"/>
  <c r="AQ23" i="10"/>
  <c r="AQ30" i="10"/>
  <c r="AR23" i="10"/>
  <c r="AR30" i="10"/>
  <c r="AS23" i="10"/>
  <c r="AS30" i="10"/>
  <c r="AT23" i="10"/>
  <c r="AT30" i="10"/>
  <c r="AU23" i="10"/>
  <c r="AU30" i="10"/>
  <c r="AV23" i="10"/>
  <c r="AV30" i="10"/>
  <c r="AW23" i="10"/>
  <c r="AW30" i="10"/>
  <c r="AI85" i="10"/>
  <c r="AJ85" i="10"/>
  <c r="AK85" i="10" s="1"/>
  <c r="AL85" i="10" s="1"/>
  <c r="AM85" i="10" s="1"/>
  <c r="AN85" i="10" s="1"/>
  <c r="AO85" i="10" s="1"/>
  <c r="AP85" i="10"/>
  <c r="AQ85" i="10" s="1"/>
  <c r="AR85" i="10" s="1"/>
  <c r="AS85" i="10" s="1"/>
  <c r="AT85" i="10" s="1"/>
  <c r="AU85" i="10" s="1"/>
  <c r="AV85" i="10" s="1"/>
  <c r="AW85" i="10" s="1"/>
  <c r="AX85" i="10" s="1"/>
  <c r="AY85" i="10" s="1"/>
  <c r="AZ85" i="10" s="1"/>
  <c r="BA85" i="10" s="1"/>
  <c r="BB85" i="10" s="1"/>
  <c r="BC85" i="10" s="1"/>
  <c r="BD85" i="10" s="1"/>
  <c r="BE85" i="10" s="1"/>
  <c r="AH85" i="10"/>
  <c r="AG85" i="10"/>
  <c r="AF85" i="10"/>
  <c r="AE85" i="10"/>
  <c r="AD85" i="10"/>
  <c r="AC85" i="10"/>
  <c r="AB85" i="10"/>
  <c r="AA85" i="10"/>
  <c r="Z85" i="10"/>
  <c r="Y85" i="10"/>
  <c r="X85" i="10"/>
  <c r="W85" i="10"/>
  <c r="V85" i="10"/>
  <c r="U85" i="10"/>
  <c r="T85" i="10"/>
  <c r="S85" i="10"/>
  <c r="R85" i="10"/>
  <c r="Q85" i="10"/>
  <c r="P85" i="10"/>
  <c r="O85" i="10"/>
  <c r="N85" i="10"/>
  <c r="M85" i="10"/>
  <c r="L85" i="10"/>
  <c r="K85" i="10"/>
  <c r="J85" i="10"/>
  <c r="I85" i="10"/>
  <c r="H85" i="10"/>
  <c r="G85" i="10"/>
  <c r="F85" i="10"/>
  <c r="E85" i="10"/>
  <c r="BE23" i="10"/>
  <c r="BE30" i="10"/>
  <c r="BE31" i="10" s="1"/>
  <c r="BD23" i="10"/>
  <c r="BD30" i="10"/>
  <c r="BC23" i="10"/>
  <c r="BC30" i="10"/>
  <c r="BB23" i="10"/>
  <c r="BB30" i="10"/>
  <c r="BA23" i="10"/>
  <c r="BA30" i="10"/>
  <c r="AZ23" i="10"/>
  <c r="AZ30" i="10"/>
  <c r="AY23" i="10"/>
  <c r="AY30" i="10"/>
  <c r="AX23" i="10"/>
  <c r="AX30" i="10"/>
  <c r="C6" i="10"/>
  <c r="D27" i="4" s="1"/>
  <c r="B6" i="10"/>
  <c r="BE35" i="8"/>
  <c r="BD35" i="8"/>
  <c r="BC35" i="8"/>
  <c r="BB35" i="8"/>
  <c r="BA35" i="8"/>
  <c r="AZ35" i="8"/>
  <c r="AY35" i="8"/>
  <c r="AX35" i="8"/>
  <c r="AW35" i="8"/>
  <c r="AV35" i="8"/>
  <c r="AU35" i="8"/>
  <c r="AT35" i="8"/>
  <c r="AS35" i="8"/>
  <c r="AR35" i="8"/>
  <c r="AQ35" i="8"/>
  <c r="AP35" i="8"/>
  <c r="AO35" i="8"/>
  <c r="AN35" i="8"/>
  <c r="AM35" i="8"/>
  <c r="AL35" i="8"/>
  <c r="AK35" i="8"/>
  <c r="AJ35" i="8"/>
  <c r="AI35" i="8"/>
  <c r="AH35" i="8"/>
  <c r="AG35" i="8"/>
  <c r="AF35" i="8"/>
  <c r="AE35"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F24" i="6"/>
  <c r="E24" i="6"/>
  <c r="D24" i="6"/>
  <c r="C23" i="6"/>
  <c r="F23" i="6" s="1"/>
  <c r="F22" i="6"/>
  <c r="D22" i="6"/>
  <c r="F21" i="6"/>
  <c r="D21" i="6"/>
  <c r="C20" i="6"/>
  <c r="F20" i="6" s="1"/>
  <c r="C19" i="6"/>
  <c r="F19" i="6"/>
  <c r="E19" i="6"/>
  <c r="D19" i="6"/>
  <c r="C18" i="6"/>
  <c r="F18" i="6" s="1"/>
  <c r="C17" i="6"/>
  <c r="E17" i="6" s="1"/>
  <c r="F17" i="6"/>
  <c r="F16" i="6"/>
  <c r="D16" i="6"/>
  <c r="C15" i="6"/>
  <c r="F15" i="6" s="1"/>
  <c r="E15" i="6"/>
  <c r="D15" i="6"/>
  <c r="C14" i="6"/>
  <c r="C13" i="6"/>
  <c r="F13" i="6" s="1"/>
  <c r="E13" i="6"/>
  <c r="D13" i="6"/>
  <c r="F12" i="6"/>
  <c r="E12" i="6"/>
  <c r="C11" i="6"/>
  <c r="F11" i="6" s="1"/>
  <c r="C10" i="6"/>
  <c r="F10" i="6" s="1"/>
  <c r="C9" i="6"/>
  <c r="C8" i="6"/>
  <c r="F8" i="6"/>
  <c r="E8" i="6"/>
  <c r="D8" i="6"/>
  <c r="CF22" i="5"/>
  <c r="CE22" i="5"/>
  <c r="CD22" i="5"/>
  <c r="CC22" i="5"/>
  <c r="CB22" i="5"/>
  <c r="CA22" i="5"/>
  <c r="BZ22" i="5"/>
  <c r="BY22" i="5"/>
  <c r="BX22" i="5"/>
  <c r="BW22" i="5"/>
  <c r="BV22" i="5"/>
  <c r="BU22" i="5"/>
  <c r="BT22" i="5"/>
  <c r="BS22" i="5"/>
  <c r="BR22" i="5"/>
  <c r="BQ22" i="5"/>
  <c r="BP22" i="5"/>
  <c r="BO22" i="5"/>
  <c r="BN22" i="5"/>
  <c r="BM22" i="5"/>
  <c r="BL22" i="5"/>
  <c r="BK22" i="5"/>
  <c r="BJ22" i="5"/>
  <c r="BI22" i="5"/>
  <c r="D22" i="5"/>
  <c r="C22" i="5"/>
  <c r="B22" i="5"/>
  <c r="AY31" i="14" l="1"/>
  <c r="AZ31" i="14"/>
  <c r="BA31" i="14"/>
  <c r="BB31" i="14"/>
  <c r="BC31" i="14"/>
  <c r="BD31" i="14"/>
  <c r="BE31" i="14"/>
  <c r="AW31" i="14"/>
  <c r="AU31" i="14"/>
  <c r="AT31" i="14"/>
  <c r="AR31" i="14"/>
  <c r="AQ31" i="14"/>
  <c r="AQ33" i="14" s="1"/>
  <c r="AP31" i="14"/>
  <c r="AO31" i="14"/>
  <c r="AO33" i="14" s="1"/>
  <c r="AN31" i="14"/>
  <c r="AN33" i="14" s="1"/>
  <c r="AM31" i="14"/>
  <c r="AL31" i="14"/>
  <c r="AL33" i="14" s="1"/>
  <c r="AK31" i="14"/>
  <c r="AJ31" i="14"/>
  <c r="AJ33" i="14" s="1"/>
  <c r="AF31" i="14"/>
  <c r="AE31" i="14"/>
  <c r="AE33" i="14" s="1"/>
  <c r="AB31" i="14"/>
  <c r="AA31" i="14"/>
  <c r="Z31" i="14"/>
  <c r="Z33" i="14" s="1"/>
  <c r="AX56" i="14" s="1"/>
  <c r="Y31" i="14"/>
  <c r="Y33" i="14" s="1"/>
  <c r="AR55" i="14" s="1"/>
  <c r="S31" i="14"/>
  <c r="S33" i="14" s="1"/>
  <c r="Q31" i="14"/>
  <c r="P31" i="14"/>
  <c r="P33" i="14" s="1"/>
  <c r="M31" i="14"/>
  <c r="M33" i="14" s="1"/>
  <c r="AX31" i="16"/>
  <c r="BB31" i="16"/>
  <c r="BD31" i="16"/>
  <c r="AW31" i="16"/>
  <c r="AV31" i="16"/>
  <c r="AU31" i="16"/>
  <c r="AT31" i="16"/>
  <c r="AT33" i="16" s="1"/>
  <c r="AR31" i="16"/>
  <c r="AQ31" i="16"/>
  <c r="AQ33" i="16" s="1"/>
  <c r="AO31" i="16"/>
  <c r="AN31" i="16"/>
  <c r="AM31" i="16"/>
  <c r="AL31" i="16"/>
  <c r="AL33" i="16" s="1"/>
  <c r="AK31" i="16"/>
  <c r="AJ31" i="16"/>
  <c r="AI31" i="16"/>
  <c r="AG31" i="16"/>
  <c r="AF31" i="16"/>
  <c r="AE31" i="16"/>
  <c r="AE33" i="16" s="1"/>
  <c r="AB31" i="16"/>
  <c r="AA31" i="16"/>
  <c r="X31" i="16"/>
  <c r="X33" i="16" s="1"/>
  <c r="W31" i="16"/>
  <c r="V31" i="16"/>
  <c r="V33" i="16" s="1"/>
  <c r="U31" i="16"/>
  <c r="U33" i="16" s="1"/>
  <c r="T31" i="16"/>
  <c r="S31" i="16"/>
  <c r="S33" i="16" s="1"/>
  <c r="R31" i="16"/>
  <c r="Q31" i="16"/>
  <c r="P31" i="16"/>
  <c r="P33" i="16" s="1"/>
  <c r="N31" i="16"/>
  <c r="N33" i="16" s="1"/>
  <c r="L31" i="16"/>
  <c r="L33" i="16" s="1"/>
  <c r="K31" i="16"/>
  <c r="K33" i="16" s="1"/>
  <c r="J31" i="16"/>
  <c r="J33" i="16" s="1"/>
  <c r="I31" i="16"/>
  <c r="H31" i="16"/>
  <c r="G31" i="16"/>
  <c r="G33" i="16" s="1"/>
  <c r="F31" i="16"/>
  <c r="AX31" i="18"/>
  <c r="BA31" i="18"/>
  <c r="BE31" i="18"/>
  <c r="AW31" i="18"/>
  <c r="AW33" i="18" s="1"/>
  <c r="AV31" i="18"/>
  <c r="AU31" i="18"/>
  <c r="AU33" i="18" s="1"/>
  <c r="AT31" i="18"/>
  <c r="AS31" i="18"/>
  <c r="AS33" i="18" s="1"/>
  <c r="AR31" i="18"/>
  <c r="AQ31" i="18"/>
  <c r="AQ33" i="18" s="1"/>
  <c r="AQ34" i="18" s="1"/>
  <c r="AP31" i="18"/>
  <c r="AO31" i="18"/>
  <c r="AN31" i="18"/>
  <c r="AM31" i="18"/>
  <c r="AL31" i="18"/>
  <c r="AK31" i="18"/>
  <c r="AK33" i="18" s="1"/>
  <c r="AJ31" i="18"/>
  <c r="AI31" i="18"/>
  <c r="AD31" i="18"/>
  <c r="AB31" i="18"/>
  <c r="AA31" i="18"/>
  <c r="T31" i="18"/>
  <c r="R31" i="18"/>
  <c r="Q31" i="18"/>
  <c r="L31" i="18"/>
  <c r="L33" i="18" s="1"/>
  <c r="J31" i="18"/>
  <c r="H31" i="18"/>
  <c r="G31" i="18"/>
  <c r="G33" i="18" s="1"/>
  <c r="E22" i="6"/>
  <c r="E31" i="18"/>
  <c r="F31" i="4"/>
  <c r="E19" i="5"/>
  <c r="AE93" i="18"/>
  <c r="AE93" i="12"/>
  <c r="AG93" i="18"/>
  <c r="AG93" i="12"/>
  <c r="AH93" i="18"/>
  <c r="AH93" i="12"/>
  <c r="AI93" i="18"/>
  <c r="AI93" i="12"/>
  <c r="AJ93" i="18"/>
  <c r="AJ93" i="12"/>
  <c r="AK93" i="18"/>
  <c r="AK93" i="12"/>
  <c r="AL93" i="18"/>
  <c r="AL93" i="12"/>
  <c r="AM93" i="18"/>
  <c r="AM93" i="12"/>
  <c r="AN93" i="18"/>
  <c r="AN93" i="12"/>
  <c r="AO93" i="18"/>
  <c r="AO93" i="12"/>
  <c r="AP93" i="18"/>
  <c r="AP93" i="12"/>
  <c r="AQ93" i="18"/>
  <c r="AQ93" i="12"/>
  <c r="AR93" i="18"/>
  <c r="AR93" i="12"/>
  <c r="AS93" i="18"/>
  <c r="AS93" i="12"/>
  <c r="AT93" i="18"/>
  <c r="AT93" i="12"/>
  <c r="AU93" i="18"/>
  <c r="AU93" i="12"/>
  <c r="AW93" i="18"/>
  <c r="AW93" i="12"/>
  <c r="AX93" i="18"/>
  <c r="AX93" i="12"/>
  <c r="AY93" i="18"/>
  <c r="AY93" i="12"/>
  <c r="AZ93" i="18"/>
  <c r="AZ93" i="12"/>
  <c r="BA93" i="18"/>
  <c r="BA93" i="12"/>
  <c r="BB93" i="18"/>
  <c r="BB93" i="12"/>
  <c r="BC93" i="18"/>
  <c r="BC93" i="12"/>
  <c r="BE93" i="18"/>
  <c r="BE93" i="12"/>
  <c r="W155" i="11"/>
  <c r="X96" i="10"/>
  <c r="V136" i="11"/>
  <c r="W27" i="10"/>
  <c r="U135" i="11"/>
  <c r="V26" i="10"/>
  <c r="V30" i="10" s="1"/>
  <c r="V155" i="13"/>
  <c r="U34" i="12"/>
  <c r="AS51" i="12"/>
  <c r="AI51" i="12"/>
  <c r="AF51" i="12"/>
  <c r="AP51" i="12"/>
  <c r="AZ51" i="12"/>
  <c r="AM51" i="12"/>
  <c r="AK51" i="12"/>
  <c r="Y51" i="12"/>
  <c r="AG51" i="12"/>
  <c r="Z51" i="12"/>
  <c r="BB51" i="12"/>
  <c r="AC51" i="12"/>
  <c r="AY51" i="12"/>
  <c r="AB51" i="12"/>
  <c r="AE51" i="12"/>
  <c r="AL51" i="12"/>
  <c r="X51" i="12"/>
  <c r="AT51" i="12"/>
  <c r="AW51" i="12"/>
  <c r="AJ51" i="12"/>
  <c r="AV51" i="12"/>
  <c r="BC51" i="12"/>
  <c r="W51" i="12"/>
  <c r="AD51" i="12"/>
  <c r="AA51" i="12"/>
  <c r="AX51" i="12"/>
  <c r="AO51" i="12"/>
  <c r="BD51" i="12"/>
  <c r="BA51" i="12"/>
  <c r="AR51" i="12"/>
  <c r="V51" i="12"/>
  <c r="BE51" i="12"/>
  <c r="AH51" i="12"/>
  <c r="AN51" i="12"/>
  <c r="AU51" i="12"/>
  <c r="AQ51" i="12"/>
  <c r="U135" i="13"/>
  <c r="V26" i="12"/>
  <c r="AC50" i="12"/>
  <c r="Y50" i="12"/>
  <c r="V50" i="12"/>
  <c r="AG50" i="12"/>
  <c r="AW50" i="12"/>
  <c r="AY50" i="12"/>
  <c r="AT50" i="12"/>
  <c r="AB50" i="12"/>
  <c r="AM50" i="12"/>
  <c r="AQ50" i="12"/>
  <c r="AH50" i="12"/>
  <c r="AO50" i="12"/>
  <c r="AE50" i="12"/>
  <c r="BE50" i="12"/>
  <c r="AI50" i="12"/>
  <c r="X50" i="12"/>
  <c r="Z50" i="12"/>
  <c r="AD50" i="12"/>
  <c r="AS50" i="12"/>
  <c r="AU50" i="12"/>
  <c r="AP50" i="12"/>
  <c r="AL50" i="12"/>
  <c r="AV50" i="12"/>
  <c r="AK50" i="12"/>
  <c r="AJ50" i="12"/>
  <c r="AF50" i="12"/>
  <c r="AX50" i="12"/>
  <c r="BC50" i="12"/>
  <c r="W50" i="12"/>
  <c r="U50" i="12"/>
  <c r="U65" i="12" s="1"/>
  <c r="AA50" i="12"/>
  <c r="BB50" i="12"/>
  <c r="BD50" i="12"/>
  <c r="AR50" i="12"/>
  <c r="AZ50" i="12"/>
  <c r="BA50" i="12"/>
  <c r="AN50" i="12"/>
  <c r="U136" i="13"/>
  <c r="V27" i="12"/>
  <c r="N68" i="12"/>
  <c r="AO31" i="10"/>
  <c r="V31" i="10"/>
  <c r="V33" i="10" s="1"/>
  <c r="AD52" i="10" s="1"/>
  <c r="Q31" i="10"/>
  <c r="O31" i="10"/>
  <c r="O33" i="10" s="1"/>
  <c r="O34" i="10" s="1"/>
  <c r="M31" i="10"/>
  <c r="U31" i="10"/>
  <c r="U33" i="10" s="1"/>
  <c r="AC51" i="10" s="1"/>
  <c r="S31" i="10"/>
  <c r="S33" i="10" s="1"/>
  <c r="K31" i="10"/>
  <c r="R31" i="10"/>
  <c r="R33" i="10" s="1"/>
  <c r="AZ48" i="10" s="1"/>
  <c r="N31" i="10"/>
  <c r="N33" i="10" s="1"/>
  <c r="N34" i="10" s="1"/>
  <c r="L31" i="10"/>
  <c r="L33" i="10" s="1"/>
  <c r="AA42" i="10" s="1"/>
  <c r="H31" i="10"/>
  <c r="H33" i="10" s="1"/>
  <c r="O38" i="10" s="1"/>
  <c r="AX31" i="10"/>
  <c r="BB31" i="10"/>
  <c r="AP31" i="10"/>
  <c r="AP33" i="10" s="1"/>
  <c r="AG31" i="10"/>
  <c r="AG33" i="10" s="1"/>
  <c r="AQ63" i="10" s="1"/>
  <c r="I31" i="10"/>
  <c r="I33" i="10" s="1"/>
  <c r="I34" i="10" s="1"/>
  <c r="AZ31" i="10"/>
  <c r="AT31" i="10"/>
  <c r="AT33" i="10" s="1"/>
  <c r="AL31" i="10"/>
  <c r="AL33" i="10" s="1"/>
  <c r="AH31" i="10"/>
  <c r="AH33" i="10" s="1"/>
  <c r="BC64" i="10" s="1"/>
  <c r="AU31" i="10"/>
  <c r="AU33" i="10" s="1"/>
  <c r="AU34" i="10" s="1"/>
  <c r="AM31" i="10"/>
  <c r="AM33" i="10" s="1"/>
  <c r="AE31" i="10"/>
  <c r="AE33" i="10" s="1"/>
  <c r="AU61" i="10" s="1"/>
  <c r="AY31" i="10"/>
  <c r="BC31" i="10"/>
  <c r="AQ31" i="10"/>
  <c r="AQ33" i="10" s="1"/>
  <c r="BA31" i="10"/>
  <c r="AS31" i="10"/>
  <c r="AS33" i="10" s="1"/>
  <c r="AV61" i="10"/>
  <c r="AJ31" i="10"/>
  <c r="AJ33" i="10" s="1"/>
  <c r="AJ34" i="10" s="1"/>
  <c r="AW31" i="10"/>
  <c r="AW33" i="10" s="1"/>
  <c r="AI31" i="10"/>
  <c r="AI33" i="10" s="1"/>
  <c r="AN31" i="10"/>
  <c r="AN33" i="10" s="1"/>
  <c r="T31" i="10"/>
  <c r="T33" i="10" s="1"/>
  <c r="T34" i="10" s="1"/>
  <c r="AI61" i="14"/>
  <c r="AR61" i="14"/>
  <c r="BD61" i="14"/>
  <c r="AN61" i="14"/>
  <c r="AQ61" i="14"/>
  <c r="AJ61" i="14"/>
  <c r="AU61" i="14"/>
  <c r="AY61" i="14"/>
  <c r="AP61" i="14"/>
  <c r="AW61" i="14"/>
  <c r="AV61" i="14"/>
  <c r="AO61" i="14"/>
  <c r="BA61" i="14"/>
  <c r="BC61" i="14"/>
  <c r="BE61" i="14"/>
  <c r="AZ61" i="14"/>
  <c r="AS61" i="14"/>
  <c r="AX61" i="14"/>
  <c r="BB61" i="14"/>
  <c r="AT61" i="14"/>
  <c r="AL34" i="14"/>
  <c r="AH31" i="14"/>
  <c r="AH33" i="14" s="1"/>
  <c r="AE34" i="14"/>
  <c r="AC31" i="14"/>
  <c r="AV34" i="14"/>
  <c r="AG31" i="14"/>
  <c r="AG33" i="14" s="1"/>
  <c r="BA31" i="16"/>
  <c r="AQ34" i="16"/>
  <c r="Y31" i="16"/>
  <c r="AZ61" i="16"/>
  <c r="AX61" i="16"/>
  <c r="AO54" i="16"/>
  <c r="AW54" i="16"/>
  <c r="E31" i="16"/>
  <c r="N65" i="4"/>
  <c r="AF54" i="16"/>
  <c r="AZ54" i="16"/>
  <c r="AS61" i="16"/>
  <c r="BC54" i="16"/>
  <c r="AX54" i="16"/>
  <c r="AR54" i="16"/>
  <c r="AG54" i="16"/>
  <c r="AB54" i="16"/>
  <c r="AS54" i="16"/>
  <c r="AK54" i="16"/>
  <c r="AI61" i="16"/>
  <c r="AH31" i="16"/>
  <c r="AH33" i="16" s="1"/>
  <c r="AN64" i="16" s="1"/>
  <c r="BD54" i="16"/>
  <c r="BB61" i="16"/>
  <c r="AY54" i="16"/>
  <c r="AC31" i="16"/>
  <c r="AC33" i="16" s="1"/>
  <c r="AW61" i="16"/>
  <c r="AV54" i="16"/>
  <c r="AE34" i="16"/>
  <c r="AD31" i="16"/>
  <c r="AD33" i="16" s="1"/>
  <c r="X34" i="16"/>
  <c r="AC41" i="16"/>
  <c r="AF41" i="16"/>
  <c r="AR41" i="16"/>
  <c r="BD41" i="16"/>
  <c r="AD41" i="16"/>
  <c r="BA41" i="16"/>
  <c r="AY41" i="16"/>
  <c r="AO41" i="16"/>
  <c r="O31" i="16"/>
  <c r="O33" i="16" s="1"/>
  <c r="O34" i="16" s="1"/>
  <c r="X40" i="16"/>
  <c r="AJ40" i="16"/>
  <c r="AU40" i="16"/>
  <c r="AL40" i="16"/>
  <c r="AX40" i="16"/>
  <c r="BB40" i="16"/>
  <c r="T40" i="16"/>
  <c r="AE40" i="16"/>
  <c r="AN40" i="16"/>
  <c r="AQ40" i="16"/>
  <c r="AZ40" i="16"/>
  <c r="AK40" i="16"/>
  <c r="AP40" i="16"/>
  <c r="BC40" i="16"/>
  <c r="Q40" i="16"/>
  <c r="AI40" i="16"/>
  <c r="AT40" i="16"/>
  <c r="AW40" i="16"/>
  <c r="W40" i="16"/>
  <c r="AM40" i="16"/>
  <c r="AS40" i="16"/>
  <c r="AV40" i="16"/>
  <c r="AB40" i="16"/>
  <c r="AF40" i="16"/>
  <c r="AO40" i="16"/>
  <c r="AR40" i="16"/>
  <c r="AY40" i="16"/>
  <c r="BA40" i="16"/>
  <c r="Y51" i="16"/>
  <c r="Z51" i="16"/>
  <c r="AT51" i="16"/>
  <c r="AW51" i="16"/>
  <c r="BC51" i="16"/>
  <c r="AM51" i="16"/>
  <c r="AS51" i="16"/>
  <c r="AG51" i="16"/>
  <c r="AJ51" i="16"/>
  <c r="AO51" i="16"/>
  <c r="AV51" i="16"/>
  <c r="BA51" i="16"/>
  <c r="AP51" i="16"/>
  <c r="AR51" i="16"/>
  <c r="AY51" i="16"/>
  <c r="BD51" i="16"/>
  <c r="AK51" i="16"/>
  <c r="BE51" i="16"/>
  <c r="AH51" i="16"/>
  <c r="AL51" i="16"/>
  <c r="AU51" i="16"/>
  <c r="BB51" i="16"/>
  <c r="AE51" i="16"/>
  <c r="AI51" i="16"/>
  <c r="AN51" i="16"/>
  <c r="AQ51" i="16"/>
  <c r="AX51" i="16"/>
  <c r="AZ51" i="16"/>
  <c r="W52" i="16"/>
  <c r="AA52" i="16"/>
  <c r="AB52" i="16"/>
  <c r="AK52" i="16"/>
  <c r="AP52" i="16"/>
  <c r="AZ52" i="16"/>
  <c r="AD52" i="16"/>
  <c r="AF52" i="16"/>
  <c r="AT52" i="16"/>
  <c r="AW52" i="16"/>
  <c r="BC52" i="16"/>
  <c r="AQ52" i="16"/>
  <c r="AM52" i="16"/>
  <c r="AS52" i="16"/>
  <c r="AI52" i="16"/>
  <c r="AJ52" i="16"/>
  <c r="AO52" i="16"/>
  <c r="AV52" i="16"/>
  <c r="BA52" i="16"/>
  <c r="AN52" i="16"/>
  <c r="AR52" i="16"/>
  <c r="AY52" i="16"/>
  <c r="BD52" i="16"/>
  <c r="BE52" i="16"/>
  <c r="AX52" i="16"/>
  <c r="AL52" i="16"/>
  <c r="AU52" i="16"/>
  <c r="BB52" i="16"/>
  <c r="AE52" i="16"/>
  <c r="AS46" i="16"/>
  <c r="AO46" i="16"/>
  <c r="AV46" i="16"/>
  <c r="AR46" i="16"/>
  <c r="AY46" i="16"/>
  <c r="BD46" i="16"/>
  <c r="AW46" i="16"/>
  <c r="AE46" i="16"/>
  <c r="AX46" i="16"/>
  <c r="AZ46" i="16"/>
  <c r="AK46" i="16"/>
  <c r="BC46" i="16"/>
  <c r="AA46" i="16"/>
  <c r="AM49" i="16"/>
  <c r="BA49" i="16"/>
  <c r="AT49" i="16"/>
  <c r="BE49" i="16"/>
  <c r="AL49" i="16"/>
  <c r="AU49" i="16"/>
  <c r="U49" i="16"/>
  <c r="AQ49" i="16"/>
  <c r="AP49" i="16"/>
  <c r="BC49" i="16"/>
  <c r="AV44" i="16"/>
  <c r="AR44" i="16"/>
  <c r="AY44" i="16"/>
  <c r="BD44" i="16"/>
  <c r="BE44" i="16"/>
  <c r="AU44" i="16"/>
  <c r="AE44" i="16"/>
  <c r="AX44" i="16"/>
  <c r="BB44" i="16"/>
  <c r="AN44" i="16"/>
  <c r="W44" i="16"/>
  <c r="AD42" i="16"/>
  <c r="AF42" i="16"/>
  <c r="AO42" i="16"/>
  <c r="AR42" i="16"/>
  <c r="AY42" i="16"/>
  <c r="BA42" i="16"/>
  <c r="BD42" i="16"/>
  <c r="X42" i="16"/>
  <c r="AC42" i="16"/>
  <c r="AG42" i="16"/>
  <c r="AJ42" i="16"/>
  <c r="BE42" i="16"/>
  <c r="Z42" i="16"/>
  <c r="AU42" i="16"/>
  <c r="AB42" i="16"/>
  <c r="R42" i="16"/>
  <c r="S42" i="16"/>
  <c r="T42" i="16"/>
  <c r="AE42" i="16"/>
  <c r="AL42" i="16"/>
  <c r="AX42" i="16"/>
  <c r="BB42" i="16"/>
  <c r="Y42" i="16"/>
  <c r="U42" i="16"/>
  <c r="AH42" i="16"/>
  <c r="AN42" i="16"/>
  <c r="AQ42" i="16"/>
  <c r="AZ42" i="16"/>
  <c r="Q42" i="16"/>
  <c r="AI42" i="16"/>
  <c r="AK42" i="16"/>
  <c r="AP42" i="16"/>
  <c r="BC42" i="16"/>
  <c r="AS42" i="16"/>
  <c r="P42" i="16"/>
  <c r="V42" i="16"/>
  <c r="W42" i="16"/>
  <c r="AA42" i="16"/>
  <c r="AT42" i="16"/>
  <c r="AW42" i="16"/>
  <c r="AM42" i="16"/>
  <c r="AV42" i="16"/>
  <c r="AX37" i="16"/>
  <c r="AN37" i="16"/>
  <c r="AZ37" i="16"/>
  <c r="AH37" i="16"/>
  <c r="AK37" i="16"/>
  <c r="AW37" i="16"/>
  <c r="AJ37" i="16"/>
  <c r="AS37" i="16"/>
  <c r="AV37" i="16"/>
  <c r="AO37" i="16"/>
  <c r="AR37" i="16"/>
  <c r="AY37" i="16"/>
  <c r="AV41" i="16"/>
  <c r="AS41" i="16"/>
  <c r="AM41" i="16"/>
  <c r="Z41" i="16"/>
  <c r="L34" i="16"/>
  <c r="AW41" i="16"/>
  <c r="AT41" i="16"/>
  <c r="V41" i="16"/>
  <c r="BC41" i="16"/>
  <c r="AP41" i="16"/>
  <c r="AK41" i="16"/>
  <c r="AZ41" i="16"/>
  <c r="AQ41" i="16"/>
  <c r="AN41" i="16"/>
  <c r="AH41" i="16"/>
  <c r="U41" i="16"/>
  <c r="BB41" i="16"/>
  <c r="AX41" i="16"/>
  <c r="AL41" i="16"/>
  <c r="AU41" i="16"/>
  <c r="AG41" i="16"/>
  <c r="F30" i="4"/>
  <c r="R31" i="14"/>
  <c r="R33" i="14" s="1"/>
  <c r="N31" i="14"/>
  <c r="L31" i="14"/>
  <c r="AT42" i="10"/>
  <c r="AB46" i="14"/>
  <c r="BC46" i="14"/>
  <c r="AT46" i="14"/>
  <c r="AW46" i="14"/>
  <c r="AX46" i="14"/>
  <c r="BD46" i="14"/>
  <c r="AM46" i="14"/>
  <c r="AR46" i="14"/>
  <c r="AU46" i="14"/>
  <c r="BE46" i="14"/>
  <c r="AD46" i="14"/>
  <c r="AE46" i="14"/>
  <c r="AY46" i="14"/>
  <c r="BB46" i="14"/>
  <c r="AK46" i="14"/>
  <c r="AJ46" i="14"/>
  <c r="AS46" i="14"/>
  <c r="AZ46" i="14"/>
  <c r="AQ46" i="14"/>
  <c r="Q46" i="14"/>
  <c r="AN46" i="14"/>
  <c r="AO46" i="14"/>
  <c r="AP46" i="14"/>
  <c r="AV46" i="14"/>
  <c r="BA46" i="14"/>
  <c r="AL46" i="14"/>
  <c r="X49" i="14"/>
  <c r="AQ49" i="14"/>
  <c r="AT49" i="14"/>
  <c r="BB49" i="14"/>
  <c r="AH49" i="14"/>
  <c r="BC49" i="14"/>
  <c r="BA49" i="14"/>
  <c r="AG49" i="14"/>
  <c r="AX49" i="14"/>
  <c r="BD49" i="14"/>
  <c r="AU49" i="14"/>
  <c r="BE49" i="14"/>
  <c r="V49" i="14"/>
  <c r="AE49" i="14"/>
  <c r="AY49" i="14"/>
  <c r="Z49" i="14"/>
  <c r="AJ49" i="14"/>
  <c r="AZ49" i="14"/>
  <c r="AU43" i="14"/>
  <c r="BE43" i="14"/>
  <c r="BD43" i="14"/>
  <c r="S43" i="14"/>
  <c r="AY43" i="14"/>
  <c r="AW43" i="14"/>
  <c r="AF43" i="14"/>
  <c r="AS43" i="14"/>
  <c r="AZ43" i="14"/>
  <c r="O43" i="14"/>
  <c r="AV43" i="14"/>
  <c r="BA43" i="14"/>
  <c r="AT43" i="14"/>
  <c r="BB43" i="14"/>
  <c r="AH43" i="14"/>
  <c r="AX43" i="14"/>
  <c r="AC43" i="14"/>
  <c r="AM43" i="14"/>
  <c r="AQ43" i="14"/>
  <c r="BC43" i="14"/>
  <c r="J31" i="14"/>
  <c r="J33" i="14" s="1"/>
  <c r="AV55" i="14"/>
  <c r="BD55" i="14"/>
  <c r="O31" i="14"/>
  <c r="O33" i="14" s="1"/>
  <c r="K31" i="14"/>
  <c r="K33" i="14" s="1"/>
  <c r="Y41" i="14" s="1"/>
  <c r="P31" i="10"/>
  <c r="N64" i="4"/>
  <c r="B27" i="4"/>
  <c r="N62" i="4" s="1"/>
  <c r="I38" i="10"/>
  <c r="B28" i="4"/>
  <c r="X52" i="10"/>
  <c r="AI52" i="10"/>
  <c r="AM52" i="10"/>
  <c r="AO52" i="10"/>
  <c r="Z52" i="10"/>
  <c r="BC52" i="10"/>
  <c r="AK52" i="10"/>
  <c r="AS52" i="10"/>
  <c r="AX52" i="10"/>
  <c r="AY52" i="10"/>
  <c r="AG52" i="10"/>
  <c r="AV52" i="10"/>
  <c r="AF52" i="10"/>
  <c r="BB52" i="10"/>
  <c r="BE52" i="10"/>
  <c r="Y52" i="10"/>
  <c r="AQ52" i="10"/>
  <c r="Q33" i="10"/>
  <c r="AP63" i="10"/>
  <c r="AU63" i="10"/>
  <c r="BA63" i="10"/>
  <c r="AR63" i="10"/>
  <c r="AI63" i="10"/>
  <c r="AZ63" i="10"/>
  <c r="AG51" i="10"/>
  <c r="AJ51" i="10"/>
  <c r="M33" i="10"/>
  <c r="M34" i="10" s="1"/>
  <c r="BE61" i="10"/>
  <c r="BB61" i="10"/>
  <c r="AR61" i="10"/>
  <c r="AO61" i="10"/>
  <c r="AJ61" i="10"/>
  <c r="L34" i="10"/>
  <c r="K33" i="10"/>
  <c r="K34" i="10" s="1"/>
  <c r="T38" i="10"/>
  <c r="R38" i="10"/>
  <c r="BA38" i="10"/>
  <c r="AS38" i="10"/>
  <c r="F9" i="6"/>
  <c r="E9" i="6"/>
  <c r="D9" i="6"/>
  <c r="AV31" i="10"/>
  <c r="AO33" i="10"/>
  <c r="AO34" i="10" s="1"/>
  <c r="AE34" i="10"/>
  <c r="H34" i="10"/>
  <c r="BD31" i="10"/>
  <c r="AG61" i="10"/>
  <c r="AK61" i="10"/>
  <c r="AL61" i="10"/>
  <c r="AM61" i="10"/>
  <c r="AT61" i="10"/>
  <c r="BA61" i="10"/>
  <c r="BC61" i="10"/>
  <c r="AI61" i="10"/>
  <c r="AS61" i="10"/>
  <c r="AW61" i="10"/>
  <c r="AZ61" i="10"/>
  <c r="AF61" i="10"/>
  <c r="AH61" i="10"/>
  <c r="AN61" i="10"/>
  <c r="AX61" i="10"/>
  <c r="AY61" i="10"/>
  <c r="D10" i="6"/>
  <c r="E10" i="6"/>
  <c r="D17" i="6"/>
  <c r="BD61" i="10"/>
  <c r="AR31" i="10"/>
  <c r="AQ61" i="10"/>
  <c r="AP61" i="10"/>
  <c r="AG42" i="10"/>
  <c r="E14" i="6"/>
  <c r="D14" i="6"/>
  <c r="T42" i="10"/>
  <c r="F14" i="6"/>
  <c r="BA42" i="10"/>
  <c r="AK64" i="10"/>
  <c r="AM42" i="10"/>
  <c r="AB42" i="10"/>
  <c r="AL42" i="10"/>
  <c r="AS42" i="10"/>
  <c r="AZ42" i="10"/>
  <c r="AX42" i="10"/>
  <c r="AR42" i="10"/>
  <c r="BD42" i="10"/>
  <c r="R42" i="10"/>
  <c r="AU42" i="10"/>
  <c r="M42" i="10"/>
  <c r="AF31" i="10"/>
  <c r="AO48" i="10"/>
  <c r="G31" i="10"/>
  <c r="F31" i="10"/>
  <c r="D11" i="6"/>
  <c r="D18" i="6"/>
  <c r="D20" i="6"/>
  <c r="D23" i="6"/>
  <c r="AU33" i="14"/>
  <c r="AU34" i="14" s="1"/>
  <c r="E20" i="6"/>
  <c r="J31" i="10"/>
  <c r="E11" i="6"/>
  <c r="E18" i="6"/>
  <c r="E23" i="6"/>
  <c r="AK31" i="10"/>
  <c r="AG33" i="16"/>
  <c r="L33" i="14"/>
  <c r="Z55" i="14"/>
  <c r="AA55" i="14"/>
  <c r="AK55" i="14"/>
  <c r="AD55" i="14"/>
  <c r="AB55" i="14"/>
  <c r="AG55" i="14"/>
  <c r="AH55" i="14"/>
  <c r="AF55" i="14"/>
  <c r="AJ55" i="14"/>
  <c r="AO55" i="14"/>
  <c r="AQ55" i="14"/>
  <c r="BB55" i="14"/>
  <c r="BC55" i="14"/>
  <c r="AS55" i="14"/>
  <c r="AW55" i="14"/>
  <c r="AM55" i="14"/>
  <c r="AN55" i="14"/>
  <c r="AY55" i="14"/>
  <c r="AE55" i="14"/>
  <c r="AI55" i="14"/>
  <c r="AT55" i="14"/>
  <c r="AC55" i="14"/>
  <c r="AL55" i="14"/>
  <c r="AU55" i="14"/>
  <c r="AZ55" i="14"/>
  <c r="BE55" i="14"/>
  <c r="AX55" i="14"/>
  <c r="AP55" i="14"/>
  <c r="BA55" i="14"/>
  <c r="AS33" i="14"/>
  <c r="AS34" i="14" s="1"/>
  <c r="AW33" i="14"/>
  <c r="AW34" i="14" s="1"/>
  <c r="AR33" i="14"/>
  <c r="AR34" i="14" s="1"/>
  <c r="AP33" i="14"/>
  <c r="AP34" i="14" s="1"/>
  <c r="AJ34" i="14"/>
  <c r="AM33" i="14"/>
  <c r="AM34" i="14" s="1"/>
  <c r="AE56" i="14"/>
  <c r="AJ56" i="14"/>
  <c r="AN56" i="14"/>
  <c r="AA56" i="14"/>
  <c r="AK56" i="14"/>
  <c r="AO56" i="14"/>
  <c r="AD56" i="14"/>
  <c r="AB56" i="14"/>
  <c r="AL56" i="14"/>
  <c r="AP56" i="14"/>
  <c r="AG56" i="14"/>
  <c r="AH56" i="14"/>
  <c r="AR56" i="14"/>
  <c r="AV56" i="14"/>
  <c r="BA56" i="14"/>
  <c r="BD56" i="14"/>
  <c r="AF56" i="14"/>
  <c r="AQ56" i="14"/>
  <c r="BB56" i="14"/>
  <c r="BC56" i="14"/>
  <c r="AS56" i="14"/>
  <c r="AW56" i="14"/>
  <c r="AM56" i="14"/>
  <c r="AY56" i="14"/>
  <c r="AI56" i="14"/>
  <c r="AT56" i="14"/>
  <c r="AC56" i="14"/>
  <c r="AU56" i="14"/>
  <c r="AZ56" i="14"/>
  <c r="BE56" i="14"/>
  <c r="AN34" i="14"/>
  <c r="AA33" i="14"/>
  <c r="AA34" i="14" s="1"/>
  <c r="AT33" i="14"/>
  <c r="AT34" i="14" s="1"/>
  <c r="N33" i="14"/>
  <c r="N34" i="14" s="1"/>
  <c r="AV49" i="14"/>
  <c r="AV41" i="14"/>
  <c r="AR49" i="14"/>
  <c r="AO34" i="14"/>
  <c r="AM61" i="14"/>
  <c r="AK61" i="14"/>
  <c r="AB33" i="14"/>
  <c r="T43" i="14"/>
  <c r="Q33" i="14"/>
  <c r="Q34" i="14" s="1"/>
  <c r="R46" i="14"/>
  <c r="U46" i="14"/>
  <c r="W46" i="14"/>
  <c r="AG46" i="14"/>
  <c r="AH46" i="14"/>
  <c r="S46" i="14"/>
  <c r="AF46" i="14"/>
  <c r="AI46" i="14"/>
  <c r="T46" i="14"/>
  <c r="AC46" i="14"/>
  <c r="V46" i="14"/>
  <c r="X46" i="14"/>
  <c r="Y46" i="14"/>
  <c r="Z46" i="14"/>
  <c r="P34" i="14"/>
  <c r="AA46" i="14"/>
  <c r="AL61" i="14"/>
  <c r="AG61" i="14"/>
  <c r="AH61" i="14"/>
  <c r="Z34" i="14"/>
  <c r="O34" i="14"/>
  <c r="AM33" i="16"/>
  <c r="AM34" i="16" s="1"/>
  <c r="S45" i="14"/>
  <c r="AF45" i="14"/>
  <c r="AI45" i="14"/>
  <c r="AM45" i="14"/>
  <c r="AQ45" i="14"/>
  <c r="T45" i="14"/>
  <c r="AC45" i="14"/>
  <c r="AE45" i="14"/>
  <c r="AJ45" i="14"/>
  <c r="AN45" i="14"/>
  <c r="V45" i="14"/>
  <c r="X45" i="14"/>
  <c r="Y45" i="14"/>
  <c r="Z45" i="14"/>
  <c r="AA45" i="14"/>
  <c r="AK45" i="14"/>
  <c r="AO45" i="14"/>
  <c r="Q45" i="14"/>
  <c r="AD45" i="14"/>
  <c r="X23" i="14"/>
  <c r="X31" i="14" s="1"/>
  <c r="I23" i="14"/>
  <c r="I31" i="14" s="1"/>
  <c r="AP34" i="16"/>
  <c r="AK33" i="16"/>
  <c r="AK34" i="16" s="1"/>
  <c r="AQ34" i="14"/>
  <c r="AI34" i="14"/>
  <c r="AF61" i="14"/>
  <c r="Y34" i="14"/>
  <c r="P43" i="14"/>
  <c r="AE43" i="14"/>
  <c r="AJ43" i="14"/>
  <c r="AN43" i="14"/>
  <c r="AR43" i="14"/>
  <c r="N43" i="14"/>
  <c r="V43" i="14"/>
  <c r="X43" i="14"/>
  <c r="Y43" i="14"/>
  <c r="Z43" i="14"/>
  <c r="AA43" i="14"/>
  <c r="AK43" i="14"/>
  <c r="AO43" i="14"/>
  <c r="Q43" i="14"/>
  <c r="AD43" i="14"/>
  <c r="R43" i="14"/>
  <c r="AB43" i="14"/>
  <c r="AL43" i="14"/>
  <c r="AP43" i="14"/>
  <c r="M34" i="14"/>
  <c r="U43" i="14"/>
  <c r="W43" i="14"/>
  <c r="AG43" i="14"/>
  <c r="AU33" i="16"/>
  <c r="AU34" i="16" s="1"/>
  <c r="AT34" i="16"/>
  <c r="AK33" i="14"/>
  <c r="AK34" i="14"/>
  <c r="AF33" i="14"/>
  <c r="AF34" i="14"/>
  <c r="AA49" i="14"/>
  <c r="AK49" i="14"/>
  <c r="AO49" i="14"/>
  <c r="AD49" i="14"/>
  <c r="AB49" i="14"/>
  <c r="AL49" i="14"/>
  <c r="AP49" i="14"/>
  <c r="U49" i="14"/>
  <c r="W49" i="14"/>
  <c r="AF49" i="14"/>
  <c r="AI49" i="14"/>
  <c r="AM49" i="14"/>
  <c r="S34" i="14"/>
  <c r="T49" i="14"/>
  <c r="AC49" i="14"/>
  <c r="AB41" i="14"/>
  <c r="AN49" i="14"/>
  <c r="AK63" i="14"/>
  <c r="AH63" i="14"/>
  <c r="AD31" i="14"/>
  <c r="P45" i="14"/>
  <c r="AW49" i="14"/>
  <c r="AS49" i="14"/>
  <c r="AI43" i="14"/>
  <c r="AG34" i="14"/>
  <c r="Y49" i="14"/>
  <c r="AF61" i="16"/>
  <c r="AJ61" i="16"/>
  <c r="AM61" i="16"/>
  <c r="AQ61" i="16"/>
  <c r="AU61" i="16"/>
  <c r="BE61" i="16"/>
  <c r="AG61" i="16"/>
  <c r="AL61" i="16"/>
  <c r="AP61" i="16"/>
  <c r="AT61" i="16"/>
  <c r="BA61" i="16"/>
  <c r="BC61" i="16"/>
  <c r="W23" i="14"/>
  <c r="W31" i="14" s="1"/>
  <c r="H23" i="14"/>
  <c r="H31" i="14" s="1"/>
  <c r="AW33" i="16"/>
  <c r="AW34" i="16"/>
  <c r="AV33" i="16"/>
  <c r="AV34" i="16" s="1"/>
  <c r="AS33" i="16"/>
  <c r="AS34" i="16" s="1"/>
  <c r="AR33" i="16"/>
  <c r="AR34" i="16" s="1"/>
  <c r="AC54" i="16"/>
  <c r="AD54" i="16"/>
  <c r="Y54" i="16"/>
  <c r="AH54" i="16"/>
  <c r="Z54" i="16"/>
  <c r="AA54" i="16"/>
  <c r="AN54" i="16"/>
  <c r="AI54" i="16"/>
  <c r="BB54" i="16"/>
  <c r="AM54" i="16"/>
  <c r="AQ54" i="16"/>
  <c r="AU54" i="16"/>
  <c r="BE54" i="16"/>
  <c r="AJ54" i="16"/>
  <c r="AE54" i="16"/>
  <c r="AL54" i="16"/>
  <c r="AP54" i="16"/>
  <c r="AT54" i="16"/>
  <c r="BA54" i="16"/>
  <c r="Q44" i="16"/>
  <c r="P44" i="16"/>
  <c r="S44" i="16"/>
  <c r="Y44" i="16"/>
  <c r="AH44" i="16"/>
  <c r="U44" i="16"/>
  <c r="V44" i="16"/>
  <c r="O44" i="16"/>
  <c r="Z44" i="16"/>
  <c r="AG44" i="16"/>
  <c r="X44" i="16"/>
  <c r="AC44" i="16"/>
  <c r="AF44" i="16"/>
  <c r="AM44" i="16"/>
  <c r="AQ44" i="16"/>
  <c r="AB44" i="16"/>
  <c r="AI44" i="16"/>
  <c r="R44" i="16"/>
  <c r="AJ44" i="16"/>
  <c r="AL44" i="16"/>
  <c r="AP44" i="16"/>
  <c r="AT44" i="16"/>
  <c r="BA44" i="16"/>
  <c r="BC44" i="16"/>
  <c r="AA44" i="16"/>
  <c r="AK44" i="16"/>
  <c r="AO44" i="16"/>
  <c r="AS44" i="16"/>
  <c r="AW44" i="16"/>
  <c r="AZ44" i="16"/>
  <c r="T44" i="16"/>
  <c r="K37" i="16"/>
  <c r="J37" i="16"/>
  <c r="L37" i="16"/>
  <c r="Q37" i="16"/>
  <c r="N37" i="16"/>
  <c r="AB37" i="16"/>
  <c r="AE37" i="16"/>
  <c r="R37" i="16"/>
  <c r="S37" i="16"/>
  <c r="AA37" i="16"/>
  <c r="AF37" i="16"/>
  <c r="G34" i="16"/>
  <c r="I37" i="16"/>
  <c r="P37" i="16"/>
  <c r="T37" i="16"/>
  <c r="W37" i="16"/>
  <c r="Z37" i="16"/>
  <c r="H37" i="16"/>
  <c r="X37" i="16"/>
  <c r="M37" i="16"/>
  <c r="Y37" i="16"/>
  <c r="AM37" i="16"/>
  <c r="AQ37" i="16"/>
  <c r="AU37" i="16"/>
  <c r="AD37" i="16"/>
  <c r="U37" i="16"/>
  <c r="AC37" i="16"/>
  <c r="AG37" i="16"/>
  <c r="AL37" i="16"/>
  <c r="AP37" i="16"/>
  <c r="AT37" i="16"/>
  <c r="V37" i="16"/>
  <c r="AI37" i="16"/>
  <c r="AY31" i="16"/>
  <c r="AL34" i="16"/>
  <c r="AI33" i="16"/>
  <c r="AI34" i="16" s="1"/>
  <c r="AH61" i="16"/>
  <c r="U23" i="14"/>
  <c r="U31" i="14" s="1"/>
  <c r="F23" i="14"/>
  <c r="F31" i="14" s="1"/>
  <c r="AY61" i="16"/>
  <c r="O37" i="16"/>
  <c r="AO61" i="16"/>
  <c r="AD44" i="16"/>
  <c r="AB33" i="16"/>
  <c r="AB34" i="16" s="1"/>
  <c r="Y33" i="16"/>
  <c r="Y34" i="16" s="1"/>
  <c r="BD61" i="16"/>
  <c r="AO33" i="16"/>
  <c r="AO34" i="16" s="1"/>
  <c r="AN61" i="16"/>
  <c r="AN33" i="16"/>
  <c r="AN34" i="16" s="1"/>
  <c r="AO64" i="16"/>
  <c r="AY64" i="16"/>
  <c r="AJ64" i="16"/>
  <c r="AQ64" i="16"/>
  <c r="T49" i="16"/>
  <c r="W49" i="16"/>
  <c r="AJ49" i="16"/>
  <c r="X49" i="16"/>
  <c r="AI49" i="16"/>
  <c r="AB49" i="16"/>
  <c r="AE49" i="16"/>
  <c r="Y49" i="16"/>
  <c r="AA49" i="16"/>
  <c r="V49" i="16"/>
  <c r="AC49" i="16"/>
  <c r="AD49" i="16"/>
  <c r="AK49" i="16"/>
  <c r="AO49" i="16"/>
  <c r="AS49" i="16"/>
  <c r="AW49" i="16"/>
  <c r="AZ49" i="16"/>
  <c r="Z49" i="16"/>
  <c r="AX49" i="16"/>
  <c r="AY49" i="16"/>
  <c r="AF49" i="16"/>
  <c r="AN49" i="16"/>
  <c r="AR49" i="16"/>
  <c r="AV49" i="16"/>
  <c r="BD49" i="16"/>
  <c r="AG49" i="16"/>
  <c r="BB49" i="16"/>
  <c r="AV61" i="16"/>
  <c r="AR61" i="16"/>
  <c r="AK61" i="16"/>
  <c r="AJ33" i="16"/>
  <c r="AJ34" i="16" s="1"/>
  <c r="AH49" i="16"/>
  <c r="AF33" i="16"/>
  <c r="AF34" i="16" s="1"/>
  <c r="AA33" i="16"/>
  <c r="S34" i="16"/>
  <c r="R33" i="16"/>
  <c r="R34" i="16" s="1"/>
  <c r="AC46" i="16"/>
  <c r="AD46" i="16"/>
  <c r="R46" i="16"/>
  <c r="S46" i="16"/>
  <c r="Y46" i="16"/>
  <c r="AH46" i="16"/>
  <c r="Q46" i="16"/>
  <c r="U46" i="16"/>
  <c r="V46" i="16"/>
  <c r="T46" i="16"/>
  <c r="W46" i="16"/>
  <c r="Z46" i="16"/>
  <c r="V23" i="14"/>
  <c r="V31" i="14" s="1"/>
  <c r="G23" i="14"/>
  <c r="G31" i="14" s="1"/>
  <c r="BA46" i="16"/>
  <c r="AT46" i="16"/>
  <c r="AP46" i="16"/>
  <c r="AL46" i="16"/>
  <c r="AJ46" i="16"/>
  <c r="Q33" i="16"/>
  <c r="Q34" i="16" s="1"/>
  <c r="AI46" i="16"/>
  <c r="W33" i="16"/>
  <c r="W34" i="16" s="1"/>
  <c r="Y52" i="16"/>
  <c r="AH52" i="16"/>
  <c r="Z52" i="16"/>
  <c r="AG52" i="16"/>
  <c r="X52" i="16"/>
  <c r="AC52" i="16"/>
  <c r="P34" i="16"/>
  <c r="T23" i="14"/>
  <c r="T31" i="14" s="1"/>
  <c r="E23" i="14"/>
  <c r="BE46" i="16"/>
  <c r="AU46" i="16"/>
  <c r="AQ46" i="16"/>
  <c r="AM46" i="16"/>
  <c r="AG46" i="16"/>
  <c r="AB46" i="16"/>
  <c r="X46" i="16"/>
  <c r="V34" i="16"/>
  <c r="AA51" i="16"/>
  <c r="AF51" i="16"/>
  <c r="V51" i="16"/>
  <c r="W51" i="16"/>
  <c r="X51" i="16"/>
  <c r="AC51" i="16"/>
  <c r="AD51" i="16"/>
  <c r="AB51" i="16"/>
  <c r="M40" i="16"/>
  <c r="L40" i="16"/>
  <c r="R40" i="16"/>
  <c r="K40" i="16"/>
  <c r="P40" i="16"/>
  <c r="Z40" i="16"/>
  <c r="AG40" i="16"/>
  <c r="O40" i="16"/>
  <c r="AC40" i="16"/>
  <c r="AD40" i="16"/>
  <c r="N40" i="16"/>
  <c r="Y40" i="16"/>
  <c r="AH40" i="16"/>
  <c r="S40" i="16"/>
  <c r="AA40" i="16"/>
  <c r="U40" i="16"/>
  <c r="V40" i="16"/>
  <c r="BB46" i="16"/>
  <c r="AF46" i="16"/>
  <c r="AC34" i="16"/>
  <c r="Z31" i="16"/>
  <c r="U34" i="16"/>
  <c r="T33" i="16"/>
  <c r="T34" i="16" s="1"/>
  <c r="E33" i="16"/>
  <c r="E34" i="16" s="1"/>
  <c r="AN46" i="16"/>
  <c r="M41" i="16"/>
  <c r="O41" i="16"/>
  <c r="L41" i="16"/>
  <c r="Q41" i="16"/>
  <c r="T41" i="16"/>
  <c r="W41" i="16"/>
  <c r="AJ41" i="16"/>
  <c r="X41" i="16"/>
  <c r="AI41" i="16"/>
  <c r="N41" i="16"/>
  <c r="R41" i="16"/>
  <c r="AB41" i="16"/>
  <c r="AE41" i="16"/>
  <c r="P41" i="16"/>
  <c r="Y41" i="16"/>
  <c r="S41" i="16"/>
  <c r="AA41" i="16"/>
  <c r="N34" i="16"/>
  <c r="J34" i="16"/>
  <c r="K34" i="16"/>
  <c r="U33" i="18"/>
  <c r="U34" i="18" s="1"/>
  <c r="N42" i="16"/>
  <c r="O42" i="16"/>
  <c r="M42" i="16"/>
  <c r="H33" i="16"/>
  <c r="H34" i="16" s="1"/>
  <c r="F33" i="16"/>
  <c r="F34" i="16" s="1"/>
  <c r="I33" i="16"/>
  <c r="I34" i="16" s="1"/>
  <c r="J33" i="18"/>
  <c r="J34" i="18" s="1"/>
  <c r="M31" i="16"/>
  <c r="AZ31" i="18"/>
  <c r="AM33" i="18"/>
  <c r="AM34" i="18"/>
  <c r="K33" i="18"/>
  <c r="K34" i="18"/>
  <c r="H37" i="18"/>
  <c r="Q37" i="18"/>
  <c r="V37" i="18"/>
  <c r="AG37" i="18"/>
  <c r="P37" i="18"/>
  <c r="W37" i="18"/>
  <c r="AF37" i="18"/>
  <c r="I37" i="18"/>
  <c r="N37" i="18"/>
  <c r="Y37" i="18"/>
  <c r="AD37" i="18"/>
  <c r="O37" i="18"/>
  <c r="AC37" i="18"/>
  <c r="AE37" i="18"/>
  <c r="AI37" i="18"/>
  <c r="AJ37" i="18"/>
  <c r="AK37" i="18"/>
  <c r="AL37" i="18"/>
  <c r="Z37" i="18"/>
  <c r="U37" i="18"/>
  <c r="J37" i="18"/>
  <c r="M37" i="18"/>
  <c r="R37" i="18"/>
  <c r="K37" i="18"/>
  <c r="S37" i="18"/>
  <c r="L37" i="18"/>
  <c r="T37" i="18"/>
  <c r="AB37" i="18"/>
  <c r="AH37" i="18"/>
  <c r="AX37" i="18"/>
  <c r="AJ33" i="18"/>
  <c r="AJ34" i="18" s="1"/>
  <c r="AW34" i="18"/>
  <c r="AU34" i="18"/>
  <c r="AS34" i="18"/>
  <c r="AE33" i="18"/>
  <c r="AE34" i="18"/>
  <c r="Z33" i="18"/>
  <c r="Z34" i="18"/>
  <c r="W33" i="18"/>
  <c r="AI64" i="18"/>
  <c r="AJ64" i="18"/>
  <c r="AK64" i="18"/>
  <c r="AL64" i="18"/>
  <c r="AM64" i="18"/>
  <c r="AZ64" i="18"/>
  <c r="BA64" i="18"/>
  <c r="AN64" i="18"/>
  <c r="AO64" i="18"/>
  <c r="AP64" i="18"/>
  <c r="AQ64" i="18"/>
  <c r="AR64" i="18"/>
  <c r="AS64" i="18"/>
  <c r="AT64" i="18"/>
  <c r="AU64" i="18"/>
  <c r="AV64" i="18"/>
  <c r="AW64" i="18"/>
  <c r="BD64" i="18"/>
  <c r="AG59" i="18"/>
  <c r="AH59" i="18"/>
  <c r="AC34" i="18"/>
  <c r="AX59" i="18"/>
  <c r="BC59" i="18"/>
  <c r="AF59" i="18"/>
  <c r="AL59" i="18"/>
  <c r="AY59" i="18"/>
  <c r="BB59" i="18"/>
  <c r="AI59" i="18"/>
  <c r="AZ59" i="18"/>
  <c r="BA59" i="18"/>
  <c r="AK34" i="18"/>
  <c r="AI62" i="18"/>
  <c r="AJ62" i="18"/>
  <c r="AK62" i="18"/>
  <c r="AL62" i="18"/>
  <c r="AG62" i="18"/>
  <c r="R33" i="18"/>
  <c r="R34" i="18" s="1"/>
  <c r="AF34" i="18"/>
  <c r="AH55" i="18"/>
  <c r="AA55" i="18"/>
  <c r="AB55" i="18"/>
  <c r="Z55" i="18"/>
  <c r="AC55" i="18"/>
  <c r="AD55" i="18"/>
  <c r="AI55" i="18"/>
  <c r="AJ55" i="18"/>
  <c r="AK55" i="18"/>
  <c r="AL55" i="18"/>
  <c r="AE55" i="18"/>
  <c r="AF55" i="18"/>
  <c r="O33" i="18"/>
  <c r="O34" i="18"/>
  <c r="AG31" i="18"/>
  <c r="E33" i="18"/>
  <c r="E34" i="18"/>
  <c r="AH34" i="18"/>
  <c r="T46" i="18"/>
  <c r="L34" i="18"/>
  <c r="Q33" i="18"/>
  <c r="N34" i="18"/>
  <c r="D12" i="6"/>
  <c r="X33" i="18"/>
  <c r="X34" i="18" s="1"/>
  <c r="X46" i="18"/>
  <c r="AE46" i="18"/>
  <c r="Z46" i="18"/>
  <c r="AC46" i="18"/>
  <c r="W46" i="18"/>
  <c r="AF46" i="18"/>
  <c r="AA44" i="18"/>
  <c r="AB44" i="18"/>
  <c r="Y44" i="18"/>
  <c r="AD44" i="18"/>
  <c r="S44" i="18"/>
  <c r="T44" i="18"/>
  <c r="P42" i="18"/>
  <c r="W42" i="18"/>
  <c r="AF42" i="18"/>
  <c r="R42" i="18"/>
  <c r="U42" i="18"/>
  <c r="O42" i="18"/>
  <c r="X42" i="18"/>
  <c r="AE42" i="18"/>
  <c r="Q42" i="18"/>
  <c r="I34" i="18"/>
  <c r="R46" i="18"/>
  <c r="P34" i="18"/>
  <c r="R39" i="18"/>
  <c r="U39" i="18"/>
  <c r="AH39" i="18"/>
  <c r="J39" i="18"/>
  <c r="L39" i="18"/>
  <c r="AA39" i="18"/>
  <c r="AB39" i="18"/>
  <c r="M39" i="18"/>
  <c r="Z39" i="18"/>
  <c r="AC39" i="18"/>
  <c r="P39" i="18"/>
  <c r="H33" i="18"/>
  <c r="H34" i="18"/>
  <c r="G34" i="18"/>
  <c r="V31" i="18"/>
  <c r="U46" i="18"/>
  <c r="S42" i="18"/>
  <c r="S31" i="18"/>
  <c r="P44" i="18"/>
  <c r="Z43" i="18"/>
  <c r="AC43" i="18"/>
  <c r="S43" i="18"/>
  <c r="T43" i="18"/>
  <c r="R43" i="18"/>
  <c r="U43" i="18"/>
  <c r="O43" i="18"/>
  <c r="F33" i="18"/>
  <c r="F34" i="18" s="1"/>
  <c r="E21" i="6"/>
  <c r="E16" i="6"/>
  <c r="AH93" i="14"/>
  <c r="AP93" i="14"/>
  <c r="AX93" i="14"/>
  <c r="AV93" i="14"/>
  <c r="AV93" i="18"/>
  <c r="BD93" i="14"/>
  <c r="BD93" i="18"/>
  <c r="AR93" i="14"/>
  <c r="AZ93" i="14"/>
  <c r="AI93" i="14"/>
  <c r="AQ93" i="14"/>
  <c r="AY93" i="14"/>
  <c r="AK93" i="14"/>
  <c r="AS93" i="14"/>
  <c r="BA93" i="14"/>
  <c r="AT93" i="14"/>
  <c r="BB93" i="14"/>
  <c r="AE93" i="14"/>
  <c r="AM93" i="14"/>
  <c r="AU93" i="14"/>
  <c r="BC93" i="14"/>
  <c r="AN93" i="14"/>
  <c r="AW93" i="14"/>
  <c r="BE93" i="14"/>
  <c r="AL93" i="14"/>
  <c r="AF93" i="14"/>
  <c r="AG93" i="14"/>
  <c r="AO93" i="14"/>
  <c r="AJ93" i="14"/>
  <c r="V30" i="12" l="1"/>
  <c r="V31" i="12" s="1"/>
  <c r="V33" i="12" s="1"/>
  <c r="V135" i="11"/>
  <c r="W26" i="10"/>
  <c r="W30" i="10" s="1"/>
  <c r="W136" i="11"/>
  <c r="X27" i="10"/>
  <c r="X155" i="11"/>
  <c r="Y96" i="10"/>
  <c r="F19" i="5"/>
  <c r="E22" i="5"/>
  <c r="E15" i="5"/>
  <c r="E14" i="5"/>
  <c r="X37" i="18"/>
  <c r="AA37" i="18"/>
  <c r="AM37" i="18"/>
  <c r="AN37" i="18"/>
  <c r="AO37" i="18"/>
  <c r="AP37" i="18"/>
  <c r="AQ37" i="18"/>
  <c r="AR37" i="18"/>
  <c r="AS37" i="18"/>
  <c r="AT37" i="18"/>
  <c r="AU37" i="18"/>
  <c r="AV37" i="18"/>
  <c r="AW37" i="18"/>
  <c r="AY37" i="18"/>
  <c r="AZ37" i="18"/>
  <c r="M42" i="18"/>
  <c r="N42" i="18"/>
  <c r="T42" i="18"/>
  <c r="V42" i="18"/>
  <c r="Y42" i="18"/>
  <c r="Z42" i="18"/>
  <c r="AA42" i="18"/>
  <c r="AB42" i="18"/>
  <c r="AC42" i="18"/>
  <c r="AD42" i="18"/>
  <c r="AG42" i="18"/>
  <c r="AH42" i="18"/>
  <c r="AI42" i="18"/>
  <c r="AJ42" i="18"/>
  <c r="AK42" i="18"/>
  <c r="AL42" i="18"/>
  <c r="AM42" i="18"/>
  <c r="AN42" i="18"/>
  <c r="AO42" i="18"/>
  <c r="AP42" i="18"/>
  <c r="AQ42" i="18"/>
  <c r="AR42" i="18"/>
  <c r="AS42" i="18"/>
  <c r="AT42" i="18"/>
  <c r="AU42" i="18"/>
  <c r="AV42" i="18"/>
  <c r="AW42" i="18"/>
  <c r="AX42" i="18"/>
  <c r="AY42" i="18"/>
  <c r="AZ42" i="18"/>
  <c r="BA42" i="18"/>
  <c r="BB42" i="18"/>
  <c r="BC42" i="18"/>
  <c r="BD42" i="18"/>
  <c r="BE42" i="18"/>
  <c r="T33" i="18"/>
  <c r="T34" i="18"/>
  <c r="AA33" i="18"/>
  <c r="AA34" i="18"/>
  <c r="AB33" i="18"/>
  <c r="AD33" i="18"/>
  <c r="AD34" i="18"/>
  <c r="AI33" i="18"/>
  <c r="AI34" i="18"/>
  <c r="AL33" i="18"/>
  <c r="AL34" i="18"/>
  <c r="AN33" i="18"/>
  <c r="AN34" i="18"/>
  <c r="AO33" i="18"/>
  <c r="AO34" i="18"/>
  <c r="AP33" i="18"/>
  <c r="AP34" i="18"/>
  <c r="AR33" i="18"/>
  <c r="AR34" i="18"/>
  <c r="AT33" i="18"/>
  <c r="AT34" i="18"/>
  <c r="AV33" i="18"/>
  <c r="AV34" i="18"/>
  <c r="W27" i="12"/>
  <c r="V136" i="13"/>
  <c r="V65" i="12"/>
  <c r="V34" i="12"/>
  <c r="AX52" i="12"/>
  <c r="BB52" i="12"/>
  <c r="BA52" i="12"/>
  <c r="W52" i="12"/>
  <c r="W65" i="12" s="1"/>
  <c r="AP52" i="12"/>
  <c r="AR52" i="12"/>
  <c r="AM52" i="12"/>
  <c r="BC52" i="12"/>
  <c r="AY52" i="12"/>
  <c r="BD52" i="12"/>
  <c r="AD52" i="12"/>
  <c r="AK52" i="12"/>
  <c r="AN52" i="12"/>
  <c r="AQ52" i="12"/>
  <c r="AT52" i="12"/>
  <c r="BE52" i="12"/>
  <c r="AW52" i="12"/>
  <c r="AG52" i="12"/>
  <c r="AH52" i="12"/>
  <c r="Z52" i="12"/>
  <c r="AL52" i="12"/>
  <c r="AJ52" i="12"/>
  <c r="AB52" i="12"/>
  <c r="X52" i="12"/>
  <c r="AV52" i="12"/>
  <c r="AZ52" i="12"/>
  <c r="AF52" i="12"/>
  <c r="AS52" i="12"/>
  <c r="AU52" i="12"/>
  <c r="AI52" i="12"/>
  <c r="AO52" i="12"/>
  <c r="AE52" i="12"/>
  <c r="Y52" i="12"/>
  <c r="AA52" i="12"/>
  <c r="AC52" i="12"/>
  <c r="W155" i="13"/>
  <c r="V135" i="13"/>
  <c r="W26" i="12"/>
  <c r="W30" i="12" s="1"/>
  <c r="N67" i="12"/>
  <c r="N69" i="12" s="1"/>
  <c r="N70" i="12" s="1"/>
  <c r="O66" i="12"/>
  <c r="N42" i="10"/>
  <c r="AM64" i="10"/>
  <c r="BC42" i="10"/>
  <c r="BE64" i="10"/>
  <c r="AU64" i="10"/>
  <c r="AZ64" i="10"/>
  <c r="AV64" i="10"/>
  <c r="AJ64" i="10"/>
  <c r="AO64" i="10"/>
  <c r="BA64" i="10"/>
  <c r="AY64" i="10"/>
  <c r="AP51" i="10"/>
  <c r="Z51" i="10"/>
  <c r="W51" i="10"/>
  <c r="BE51" i="10"/>
  <c r="X51" i="10"/>
  <c r="V51" i="10"/>
  <c r="AZ51" i="10"/>
  <c r="AW51" i="10"/>
  <c r="AO51" i="10"/>
  <c r="BD51" i="10"/>
  <c r="BB51" i="10"/>
  <c r="AS51" i="10"/>
  <c r="AQ64" i="10"/>
  <c r="AP64" i="10"/>
  <c r="Y51" i="10"/>
  <c r="AI51" i="10"/>
  <c r="AV51" i="10"/>
  <c r="AL51" i="10"/>
  <c r="AH52" i="10"/>
  <c r="AE52" i="10"/>
  <c r="AC52" i="10"/>
  <c r="BA52" i="10"/>
  <c r="AN52" i="10"/>
  <c r="BB64" i="10"/>
  <c r="AL64" i="10"/>
  <c r="AH34" i="10"/>
  <c r="U34" i="10"/>
  <c r="AH51" i="10"/>
  <c r="AR51" i="10"/>
  <c r="AK51" i="10"/>
  <c r="AB52" i="10"/>
  <c r="AU52" i="10"/>
  <c r="AZ52" i="10"/>
  <c r="AT52" i="10"/>
  <c r="AJ52" i="10"/>
  <c r="BA48" i="10"/>
  <c r="BD64" i="10"/>
  <c r="AI64" i="10"/>
  <c r="AU51" i="10"/>
  <c r="AN51" i="10"/>
  <c r="AF51" i="10"/>
  <c r="AY51" i="10"/>
  <c r="BC51" i="10"/>
  <c r="AA52" i="10"/>
  <c r="BD52" i="10"/>
  <c r="AW52" i="10"/>
  <c r="AP52" i="10"/>
  <c r="W52" i="10"/>
  <c r="AT51" i="10"/>
  <c r="BA51" i="10"/>
  <c r="AE51" i="10"/>
  <c r="AX51" i="10"/>
  <c r="AD51" i="10"/>
  <c r="AP34" i="10"/>
  <c r="AT64" i="10"/>
  <c r="AR64" i="10"/>
  <c r="AX64" i="10"/>
  <c r="AQ51" i="10"/>
  <c r="AB51" i="10"/>
  <c r="AA51" i="10"/>
  <c r="AM51" i="10"/>
  <c r="V34" i="10"/>
  <c r="AR52" i="10"/>
  <c r="AL52" i="10"/>
  <c r="AS64" i="10"/>
  <c r="AN64" i="10"/>
  <c r="AQ42" i="10"/>
  <c r="AK42" i="10"/>
  <c r="AO42" i="10"/>
  <c r="AI42" i="10"/>
  <c r="Q42" i="10"/>
  <c r="AD48" i="10"/>
  <c r="AC42" i="10"/>
  <c r="Z42" i="10"/>
  <c r="AJ42" i="10"/>
  <c r="X42" i="10"/>
  <c r="U42" i="10"/>
  <c r="AN42" i="10"/>
  <c r="BE48" i="10"/>
  <c r="AG48" i="10"/>
  <c r="T48" i="10"/>
  <c r="BB42" i="10"/>
  <c r="AY42" i="10"/>
  <c r="AP42" i="10"/>
  <c r="S42" i="10"/>
  <c r="W42" i="10"/>
  <c r="V42" i="10"/>
  <c r="Y42" i="10"/>
  <c r="P42" i="10"/>
  <c r="AD42" i="10"/>
  <c r="AE42" i="10"/>
  <c r="AH42" i="10"/>
  <c r="AF42" i="10"/>
  <c r="BE42" i="10"/>
  <c r="AV42" i="10"/>
  <c r="AW42" i="10"/>
  <c r="O42" i="10"/>
  <c r="W48" i="10"/>
  <c r="AK48" i="10"/>
  <c r="AQ48" i="10"/>
  <c r="Y48" i="10"/>
  <c r="AT48" i="10"/>
  <c r="X48" i="10"/>
  <c r="AF48" i="10"/>
  <c r="AM34" i="10"/>
  <c r="R34" i="10"/>
  <c r="AJ48" i="10"/>
  <c r="S48" i="10"/>
  <c r="AS48" i="10"/>
  <c r="AH48" i="10"/>
  <c r="AA48" i="10"/>
  <c r="BD48" i="10"/>
  <c r="AU48" i="10"/>
  <c r="AM48" i="10"/>
  <c r="AI48" i="10"/>
  <c r="AP48" i="10"/>
  <c r="AW48" i="10"/>
  <c r="BB48" i="10"/>
  <c r="Z48" i="10"/>
  <c r="U48" i="10"/>
  <c r="AN48" i="10"/>
  <c r="AL48" i="10"/>
  <c r="AR48" i="10"/>
  <c r="AX48" i="10"/>
  <c r="V48" i="10"/>
  <c r="AE48" i="10"/>
  <c r="BC48" i="10"/>
  <c r="AV48" i="10"/>
  <c r="AC48" i="10"/>
  <c r="AB48" i="10"/>
  <c r="AY48" i="10"/>
  <c r="AB38" i="10"/>
  <c r="S38" i="10"/>
  <c r="AT38" i="10"/>
  <c r="AU38" i="10"/>
  <c r="AO38" i="10"/>
  <c r="AD38" i="10"/>
  <c r="N38" i="10"/>
  <c r="AI38" i="10"/>
  <c r="AQ38" i="10"/>
  <c r="AK38" i="10"/>
  <c r="AV38" i="10"/>
  <c r="AP38" i="10"/>
  <c r="AH38" i="10"/>
  <c r="X38" i="10"/>
  <c r="AM38" i="10"/>
  <c r="AF38" i="10"/>
  <c r="Y38" i="10"/>
  <c r="J38" i="10"/>
  <c r="AX38" i="10"/>
  <c r="AE38" i="10"/>
  <c r="V38" i="10"/>
  <c r="AL38" i="10"/>
  <c r="AA38" i="10"/>
  <c r="AY38" i="10"/>
  <c r="AL34" i="10"/>
  <c r="Q38" i="10"/>
  <c r="U38" i="10"/>
  <c r="AN38" i="10"/>
  <c r="P38" i="10"/>
  <c r="AR38" i="10"/>
  <c r="AZ38" i="10"/>
  <c r="M38" i="10"/>
  <c r="AG38" i="10"/>
  <c r="AJ38" i="10"/>
  <c r="K38" i="10"/>
  <c r="Z38" i="10"/>
  <c r="AW38" i="10"/>
  <c r="L38" i="10"/>
  <c r="AC38" i="10"/>
  <c r="W38" i="10"/>
  <c r="AG34" i="10"/>
  <c r="AX63" i="10"/>
  <c r="AT63" i="10"/>
  <c r="BB63" i="10"/>
  <c r="AV63" i="10"/>
  <c r="AM63" i="10"/>
  <c r="AO63" i="10"/>
  <c r="AN63" i="10"/>
  <c r="AL63" i="10"/>
  <c r="AH63" i="10"/>
  <c r="AJ63" i="10"/>
  <c r="AY63" i="10"/>
  <c r="AK63" i="10"/>
  <c r="AS63" i="10"/>
  <c r="AW63" i="10"/>
  <c r="BE63" i="10"/>
  <c r="AW64" i="10"/>
  <c r="BD63" i="10"/>
  <c r="BC63" i="10"/>
  <c r="AT34" i="10"/>
  <c r="AC33" i="14"/>
  <c r="AC34" i="14" s="1"/>
  <c r="S41" i="14"/>
  <c r="AL63" i="14"/>
  <c r="AR63" i="14"/>
  <c r="AZ63" i="14"/>
  <c r="BB63" i="14"/>
  <c r="BD63" i="14"/>
  <c r="AQ63" i="14"/>
  <c r="AW63" i="14"/>
  <c r="AO63" i="14"/>
  <c r="BC63" i="14"/>
  <c r="AP63" i="14"/>
  <c r="BE63" i="14"/>
  <c r="AI63" i="14"/>
  <c r="AJ63" i="14"/>
  <c r="AU63" i="14"/>
  <c r="AV63" i="14"/>
  <c r="AY63" i="14"/>
  <c r="BA63" i="14"/>
  <c r="AN63" i="14"/>
  <c r="AT63" i="14"/>
  <c r="AM63" i="14"/>
  <c r="AS63" i="14"/>
  <c r="AX63" i="14"/>
  <c r="AW41" i="14"/>
  <c r="T41" i="14"/>
  <c r="U41" i="14"/>
  <c r="AO41" i="14"/>
  <c r="X41" i="14"/>
  <c r="AQ41" i="14"/>
  <c r="P41" i="14"/>
  <c r="AK41" i="14"/>
  <c r="AG41" i="14"/>
  <c r="AM41" i="14"/>
  <c r="M41" i="14"/>
  <c r="AA41" i="14"/>
  <c r="AN41" i="14"/>
  <c r="AI41" i="14"/>
  <c r="AP41" i="14"/>
  <c r="Q41" i="14"/>
  <c r="K34" i="14"/>
  <c r="AF41" i="14"/>
  <c r="AL41" i="14"/>
  <c r="L41" i="14"/>
  <c r="N41" i="14"/>
  <c r="AS41" i="14"/>
  <c r="O41" i="14"/>
  <c r="R41" i="14"/>
  <c r="AJ41" i="14"/>
  <c r="V41" i="14"/>
  <c r="Z41" i="14"/>
  <c r="AC41" i="14"/>
  <c r="W41" i="14"/>
  <c r="AD41" i="14"/>
  <c r="AM64" i="16"/>
  <c r="AX64" i="16"/>
  <c r="BB64" i="16"/>
  <c r="AK64" i="16"/>
  <c r="BD64" i="16"/>
  <c r="AI64" i="16"/>
  <c r="AV64" i="16"/>
  <c r="AL64" i="16"/>
  <c r="BE64" i="16"/>
  <c r="AR64" i="16"/>
  <c r="AU64" i="16"/>
  <c r="AF59" i="16"/>
  <c r="AK59" i="16"/>
  <c r="AQ59" i="16"/>
  <c r="AW59" i="16"/>
  <c r="AD59" i="16"/>
  <c r="AE59" i="16"/>
  <c r="AJ59" i="16"/>
  <c r="AO59" i="16"/>
  <c r="AV59" i="16"/>
  <c r="BB59" i="16"/>
  <c r="AI59" i="16"/>
  <c r="AN59" i="16"/>
  <c r="AU59" i="16"/>
  <c r="AY59" i="16"/>
  <c r="BD59" i="16"/>
  <c r="AP59" i="16"/>
  <c r="AH59" i="16"/>
  <c r="BA59" i="16"/>
  <c r="AM59" i="16"/>
  <c r="AS59" i="16"/>
  <c r="AT59" i="16"/>
  <c r="AG59" i="16"/>
  <c r="AR59" i="16"/>
  <c r="AX59" i="16"/>
  <c r="BC59" i="16"/>
  <c r="BE59" i="16"/>
  <c r="AL59" i="16"/>
  <c r="AZ59" i="16"/>
  <c r="AH34" i="16"/>
  <c r="AP64" i="16"/>
  <c r="AZ64" i="16"/>
  <c r="AW64" i="16"/>
  <c r="BC64" i="16"/>
  <c r="BA64" i="16"/>
  <c r="AT64" i="16"/>
  <c r="AS64" i="16"/>
  <c r="P33" i="10"/>
  <c r="P34" i="10" s="1"/>
  <c r="AH41" i="14"/>
  <c r="AR41" i="14"/>
  <c r="AY41" i="14"/>
  <c r="AE41" i="14"/>
  <c r="AZ41" i="14"/>
  <c r="BA41" i="14"/>
  <c r="AT41" i="14"/>
  <c r="BB41" i="14"/>
  <c r="BC41" i="14"/>
  <c r="AX41" i="14"/>
  <c r="BD41" i="14"/>
  <c r="AU41" i="14"/>
  <c r="W45" i="14"/>
  <c r="U45" i="14"/>
  <c r="AH45" i="14"/>
  <c r="AW45" i="14"/>
  <c r="AX45" i="14"/>
  <c r="BD45" i="14"/>
  <c r="AG45" i="14"/>
  <c r="AR45" i="14"/>
  <c r="AU45" i="14"/>
  <c r="BE45" i="14"/>
  <c r="AY45" i="14"/>
  <c r="BC45" i="14"/>
  <c r="R45" i="14"/>
  <c r="AB45" i="14"/>
  <c r="AS45" i="14"/>
  <c r="AZ45" i="14"/>
  <c r="AP45" i="14"/>
  <c r="AV45" i="14"/>
  <c r="BA45" i="14"/>
  <c r="AL45" i="14"/>
  <c r="AT45" i="14"/>
  <c r="BB45" i="14"/>
  <c r="N42" i="4"/>
  <c r="N63" i="4"/>
  <c r="N41" i="4"/>
  <c r="E31" i="14"/>
  <c r="E33" i="14" s="1"/>
  <c r="E34" i="14" s="1"/>
  <c r="F29" i="4"/>
  <c r="M42" i="4"/>
  <c r="F28" i="4"/>
  <c r="E31" i="10"/>
  <c r="E33" i="10" s="1"/>
  <c r="E34" i="10" s="1"/>
  <c r="M41" i="4"/>
  <c r="F27" i="4"/>
  <c r="AH60" i="16"/>
  <c r="AG60" i="16"/>
  <c r="AE60" i="16"/>
  <c r="AJ60" i="16"/>
  <c r="AM60" i="16"/>
  <c r="AF60" i="16"/>
  <c r="AL60" i="16"/>
  <c r="AP60" i="16"/>
  <c r="AT60" i="16"/>
  <c r="BA60" i="16"/>
  <c r="BC60" i="16"/>
  <c r="AK60" i="16"/>
  <c r="AO60" i="16"/>
  <c r="AS60" i="16"/>
  <c r="AW60" i="16"/>
  <c r="AZ60" i="16"/>
  <c r="AN60" i="16"/>
  <c r="AQ60" i="16"/>
  <c r="AU60" i="16"/>
  <c r="BD60" i="16"/>
  <c r="AY60" i="16"/>
  <c r="AI60" i="16"/>
  <c r="AX60" i="16"/>
  <c r="BB60" i="16"/>
  <c r="AR60" i="16"/>
  <c r="AV60" i="16"/>
  <c r="BE60" i="16"/>
  <c r="I33" i="14"/>
  <c r="O44" i="14"/>
  <c r="T44" i="14"/>
  <c r="AC44" i="14"/>
  <c r="AE44" i="14"/>
  <c r="AJ44" i="14"/>
  <c r="V44" i="14"/>
  <c r="X44" i="14"/>
  <c r="Y44" i="14"/>
  <c r="Z44" i="14"/>
  <c r="AA44" i="14"/>
  <c r="Q44" i="14"/>
  <c r="AD44" i="14"/>
  <c r="P44" i="14"/>
  <c r="R44" i="14"/>
  <c r="AB44" i="14"/>
  <c r="AX44" i="14"/>
  <c r="AI44" i="14"/>
  <c r="AR44" i="14"/>
  <c r="AV44" i="14"/>
  <c r="BA44" i="14"/>
  <c r="BD44" i="14"/>
  <c r="AL44" i="14"/>
  <c r="BB44" i="14"/>
  <c r="BC44" i="14"/>
  <c r="AP44" i="14"/>
  <c r="AQ44" i="14"/>
  <c r="AS44" i="14"/>
  <c r="AW44" i="14"/>
  <c r="AO44" i="14"/>
  <c r="AY44" i="14"/>
  <c r="W44" i="14"/>
  <c r="AG44" i="14"/>
  <c r="AH44" i="14"/>
  <c r="AT44" i="14"/>
  <c r="S44" i="14"/>
  <c r="U44" i="14"/>
  <c r="AN44" i="14"/>
  <c r="AK44" i="14"/>
  <c r="AZ44" i="14"/>
  <c r="AU44" i="14"/>
  <c r="AF44" i="14"/>
  <c r="BE44" i="14"/>
  <c r="AM44" i="14"/>
  <c r="AC57" i="14"/>
  <c r="AE57" i="14"/>
  <c r="AJ57" i="14"/>
  <c r="AD57" i="14"/>
  <c r="AB57" i="14"/>
  <c r="AG57" i="14"/>
  <c r="AP57" i="14"/>
  <c r="AX57" i="14"/>
  <c r="AH57" i="14"/>
  <c r="AO57" i="14"/>
  <c r="AR57" i="14"/>
  <c r="AV57" i="14"/>
  <c r="BA57" i="14"/>
  <c r="BD57" i="14"/>
  <c r="AF57" i="14"/>
  <c r="AQ57" i="14"/>
  <c r="BB57" i="14"/>
  <c r="BC57" i="14"/>
  <c r="AK57" i="14"/>
  <c r="AN57" i="14"/>
  <c r="AS57" i="14"/>
  <c r="AW57" i="14"/>
  <c r="AM57" i="14"/>
  <c r="AY57" i="14"/>
  <c r="AI57" i="14"/>
  <c r="AT57" i="14"/>
  <c r="AL57" i="14"/>
  <c r="BE57" i="14"/>
  <c r="AU57" i="14"/>
  <c r="AZ57" i="14"/>
  <c r="AI63" i="16"/>
  <c r="AN63" i="16"/>
  <c r="AR63" i="16"/>
  <c r="AV63" i="16"/>
  <c r="BD63" i="16"/>
  <c r="BB63" i="16"/>
  <c r="AJ63" i="16"/>
  <c r="AM63" i="16"/>
  <c r="AQ63" i="16"/>
  <c r="AU63" i="16"/>
  <c r="BE63" i="16"/>
  <c r="AT63" i="16"/>
  <c r="AX63" i="16"/>
  <c r="BC63" i="16"/>
  <c r="AS63" i="16"/>
  <c r="AW63" i="16"/>
  <c r="AZ63" i="16"/>
  <c r="AK63" i="16"/>
  <c r="AL63" i="16"/>
  <c r="BA63" i="16"/>
  <c r="AO63" i="16"/>
  <c r="AH63" i="16"/>
  <c r="AP63" i="16"/>
  <c r="AY63" i="16"/>
  <c r="J33" i="10"/>
  <c r="J34" i="10" s="1"/>
  <c r="AJ57" i="16"/>
  <c r="AI57" i="16"/>
  <c r="AB57" i="16"/>
  <c r="AE57" i="16"/>
  <c r="AF57" i="16"/>
  <c r="AG57" i="16"/>
  <c r="AK57" i="16"/>
  <c r="AO57" i="16"/>
  <c r="AS57" i="16"/>
  <c r="AW57" i="16"/>
  <c r="AZ57" i="16"/>
  <c r="AX57" i="16"/>
  <c r="AY57" i="16"/>
  <c r="AH57" i="16"/>
  <c r="AN57" i="16"/>
  <c r="AR57" i="16"/>
  <c r="AV57" i="16"/>
  <c r="BD57" i="16"/>
  <c r="AC57" i="16"/>
  <c r="BB57" i="16"/>
  <c r="BA57" i="16"/>
  <c r="AL57" i="16"/>
  <c r="AM57" i="16"/>
  <c r="AP57" i="16"/>
  <c r="BE57" i="16"/>
  <c r="AD57" i="16"/>
  <c r="AQ57" i="16"/>
  <c r="AT57" i="16"/>
  <c r="AU57" i="16"/>
  <c r="BC57" i="16"/>
  <c r="N42" i="14"/>
  <c r="V42" i="14"/>
  <c r="X42" i="14"/>
  <c r="Y42" i="14"/>
  <c r="Z42" i="14"/>
  <c r="AA42" i="14"/>
  <c r="AK42" i="14"/>
  <c r="Q42" i="14"/>
  <c r="AD42" i="14"/>
  <c r="R42" i="14"/>
  <c r="AB42" i="14"/>
  <c r="M42" i="14"/>
  <c r="P42" i="14"/>
  <c r="U42" i="14"/>
  <c r="W42" i="14"/>
  <c r="AG42" i="14"/>
  <c r="AH42" i="14"/>
  <c r="O42" i="14"/>
  <c r="S42" i="14"/>
  <c r="AF42" i="14"/>
  <c r="AE42" i="14"/>
  <c r="AR42" i="14"/>
  <c r="BB42" i="14"/>
  <c r="BC42" i="14"/>
  <c r="AL42" i="14"/>
  <c r="AQ42" i="14"/>
  <c r="AS42" i="14"/>
  <c r="AW42" i="14"/>
  <c r="AP42" i="14"/>
  <c r="AY42" i="14"/>
  <c r="AC42" i="14"/>
  <c r="AO42" i="14"/>
  <c r="AT42" i="14"/>
  <c r="AJ42" i="14"/>
  <c r="T42" i="14"/>
  <c r="AM42" i="14"/>
  <c r="AN42" i="14"/>
  <c r="AU42" i="14"/>
  <c r="AZ42" i="14"/>
  <c r="BE42" i="14"/>
  <c r="AX42" i="14"/>
  <c r="AV42" i="14"/>
  <c r="BD42" i="14"/>
  <c r="BA42" i="14"/>
  <c r="AI42" i="14"/>
  <c r="G35" i="16"/>
  <c r="E68" i="16"/>
  <c r="J35" i="16"/>
  <c r="S35" i="16"/>
  <c r="H35" i="16"/>
  <c r="I35" i="16"/>
  <c r="N35" i="16"/>
  <c r="AA35" i="16"/>
  <c r="AF35" i="16"/>
  <c r="P35" i="16"/>
  <c r="U35" i="16"/>
  <c r="V35" i="16"/>
  <c r="T35" i="16"/>
  <c r="W35" i="16"/>
  <c r="AJ35" i="16"/>
  <c r="Q35" i="16"/>
  <c r="X35" i="16"/>
  <c r="M35" i="16"/>
  <c r="O35" i="16"/>
  <c r="AC35" i="16"/>
  <c r="AD35" i="16"/>
  <c r="F35" i="16"/>
  <c r="F65" i="16" s="1"/>
  <c r="K35" i="16"/>
  <c r="L35" i="16"/>
  <c r="AB35" i="16"/>
  <c r="Y35" i="16"/>
  <c r="AE35" i="16"/>
  <c r="AL35" i="16"/>
  <c r="AP35" i="16"/>
  <c r="AT35" i="16"/>
  <c r="AG35" i="16"/>
  <c r="AI35" i="16"/>
  <c r="AK35" i="16"/>
  <c r="AO35" i="16"/>
  <c r="AS35" i="16"/>
  <c r="AW35" i="16"/>
  <c r="Z35" i="16"/>
  <c r="AX35" i="16"/>
  <c r="R35" i="16"/>
  <c r="AM35" i="16"/>
  <c r="AU35" i="16"/>
  <c r="AH35" i="16"/>
  <c r="AN35" i="16"/>
  <c r="AQ35" i="16"/>
  <c r="AR35" i="16"/>
  <c r="AV35" i="16"/>
  <c r="V33" i="18"/>
  <c r="V34" i="18"/>
  <c r="K38" i="18"/>
  <c r="O38" i="18"/>
  <c r="X38" i="18"/>
  <c r="AE38" i="18"/>
  <c r="M38" i="18"/>
  <c r="Z38" i="18"/>
  <c r="AC38" i="18"/>
  <c r="P38" i="18"/>
  <c r="W38" i="18"/>
  <c r="AF38" i="18"/>
  <c r="I38" i="18"/>
  <c r="N38" i="18"/>
  <c r="AA38" i="18"/>
  <c r="AH38" i="18"/>
  <c r="Y38" i="18"/>
  <c r="AI38" i="18"/>
  <c r="AJ38" i="18"/>
  <c r="AK38" i="18"/>
  <c r="AL38" i="18"/>
  <c r="U38" i="18"/>
  <c r="AG38" i="18"/>
  <c r="J38" i="18"/>
  <c r="R38" i="18"/>
  <c r="AN38" i="18"/>
  <c r="AO38" i="18"/>
  <c r="AP38" i="18"/>
  <c r="AQ38" i="18"/>
  <c r="AR38" i="18"/>
  <c r="AS38" i="18"/>
  <c r="AT38" i="18"/>
  <c r="AU38" i="18"/>
  <c r="AV38" i="18"/>
  <c r="AW38" i="18"/>
  <c r="L38" i="18"/>
  <c r="V38" i="18"/>
  <c r="AB38" i="18"/>
  <c r="T38" i="18"/>
  <c r="AX38" i="18"/>
  <c r="AY38" i="18"/>
  <c r="AD38" i="18"/>
  <c r="AZ38" i="18"/>
  <c r="S38" i="18"/>
  <c r="AM38" i="18"/>
  <c r="BA38" i="18"/>
  <c r="Q38" i="18"/>
  <c r="M35" i="18"/>
  <c r="Z35" i="18"/>
  <c r="AC35" i="18"/>
  <c r="G35" i="18"/>
  <c r="S35" i="18"/>
  <c r="T35" i="18"/>
  <c r="R35" i="18"/>
  <c r="U35" i="18"/>
  <c r="E68" i="18"/>
  <c r="K35" i="18"/>
  <c r="O35" i="18"/>
  <c r="Y35" i="18"/>
  <c r="AF35" i="18"/>
  <c r="AG35" i="18"/>
  <c r="J35" i="18"/>
  <c r="H35" i="18"/>
  <c r="I35" i="18"/>
  <c r="P35" i="18"/>
  <c r="V35" i="18"/>
  <c r="X35" i="18"/>
  <c r="N35" i="18"/>
  <c r="F35" i="18"/>
  <c r="F65" i="18" s="1"/>
  <c r="AA35" i="18"/>
  <c r="AD35" i="18"/>
  <c r="AE35" i="18"/>
  <c r="L35" i="18"/>
  <c r="W35" i="18"/>
  <c r="AB35" i="18"/>
  <c r="AI35" i="18"/>
  <c r="AX35" i="18"/>
  <c r="AJ35" i="18"/>
  <c r="AM35" i="18"/>
  <c r="Q35" i="18"/>
  <c r="AH35" i="18"/>
  <c r="AL35" i="18"/>
  <c r="AO35" i="18"/>
  <c r="AQ35" i="18"/>
  <c r="AS35" i="18"/>
  <c r="AU35" i="18"/>
  <c r="AW35" i="18"/>
  <c r="AK35" i="18"/>
  <c r="AT35" i="18"/>
  <c r="AP35" i="18"/>
  <c r="AV35" i="18"/>
  <c r="AR35" i="18"/>
  <c r="AN35" i="18"/>
  <c r="Q45" i="18"/>
  <c r="V45" i="18"/>
  <c r="AG45" i="18"/>
  <c r="P45" i="18"/>
  <c r="W45" i="18"/>
  <c r="AF45" i="18"/>
  <c r="Y45" i="18"/>
  <c r="AD45" i="18"/>
  <c r="R45" i="18"/>
  <c r="AI45" i="18"/>
  <c r="AJ45" i="18"/>
  <c r="AK45" i="18"/>
  <c r="AL45" i="18"/>
  <c r="S45" i="18"/>
  <c r="X45" i="18"/>
  <c r="T45" i="18"/>
  <c r="AB45" i="18"/>
  <c r="AA45" i="18"/>
  <c r="Z45" i="18"/>
  <c r="U45" i="18"/>
  <c r="AC45" i="18"/>
  <c r="AE45" i="18"/>
  <c r="AX45" i="18"/>
  <c r="BC45" i="18"/>
  <c r="AM45" i="18"/>
  <c r="BE45" i="18"/>
  <c r="AY45" i="18"/>
  <c r="AO45" i="18"/>
  <c r="AQ45" i="18"/>
  <c r="AS45" i="18"/>
  <c r="AU45" i="18"/>
  <c r="AW45" i="18"/>
  <c r="AZ45" i="18"/>
  <c r="AH45" i="18"/>
  <c r="BA45" i="18"/>
  <c r="BD45" i="18"/>
  <c r="AP45" i="18"/>
  <c r="AV45" i="18"/>
  <c r="AR45" i="18"/>
  <c r="AN45" i="18"/>
  <c r="AT45" i="18"/>
  <c r="BB45" i="18"/>
  <c r="AB53" i="16"/>
  <c r="AE53" i="16"/>
  <c r="AA53" i="16"/>
  <c r="AF53" i="16"/>
  <c r="Z53" i="16"/>
  <c r="X53" i="16"/>
  <c r="Y53" i="16"/>
  <c r="AI53" i="16"/>
  <c r="AH53" i="16"/>
  <c r="AM53" i="16"/>
  <c r="AQ53" i="16"/>
  <c r="AU53" i="16"/>
  <c r="BE53" i="16"/>
  <c r="AC53" i="16"/>
  <c r="AJ53" i="16"/>
  <c r="AD53" i="16"/>
  <c r="AL53" i="16"/>
  <c r="AP53" i="16"/>
  <c r="AT53" i="16"/>
  <c r="BA53" i="16"/>
  <c r="BC53" i="16"/>
  <c r="AX53" i="16"/>
  <c r="AS53" i="16"/>
  <c r="AW53" i="16"/>
  <c r="AZ53" i="16"/>
  <c r="BB53" i="16"/>
  <c r="AK53" i="16"/>
  <c r="AR53" i="16"/>
  <c r="AV53" i="16"/>
  <c r="AG53" i="16"/>
  <c r="BD53" i="16"/>
  <c r="AO53" i="16"/>
  <c r="AY53" i="16"/>
  <c r="AN53" i="16"/>
  <c r="AH62" i="16"/>
  <c r="AN62" i="16"/>
  <c r="BB62" i="16"/>
  <c r="AJ62" i="16"/>
  <c r="AM62" i="16"/>
  <c r="AQ62" i="16"/>
  <c r="AU62" i="16"/>
  <c r="BE62" i="16"/>
  <c r="AG62" i="16"/>
  <c r="AL62" i="16"/>
  <c r="AP62" i="16"/>
  <c r="AT62" i="16"/>
  <c r="BA62" i="16"/>
  <c r="AS62" i="16"/>
  <c r="AW62" i="16"/>
  <c r="AZ62" i="16"/>
  <c r="AK62" i="16"/>
  <c r="AR62" i="16"/>
  <c r="AV62" i="16"/>
  <c r="BD62" i="16"/>
  <c r="AO62" i="16"/>
  <c r="AY62" i="16"/>
  <c r="AI62" i="16"/>
  <c r="BC62" i="16"/>
  <c r="AX62" i="16"/>
  <c r="AD34" i="16"/>
  <c r="X33" i="14"/>
  <c r="X34" i="14" s="1"/>
  <c r="AJ64" i="14"/>
  <c r="AN64" i="14"/>
  <c r="AK64" i="14"/>
  <c r="AO64" i="14"/>
  <c r="AL64" i="14"/>
  <c r="AP64" i="14"/>
  <c r="AI64" i="14"/>
  <c r="AM64" i="14"/>
  <c r="AQ64" i="14"/>
  <c r="AR64" i="14"/>
  <c r="AV64" i="14"/>
  <c r="BA64" i="14"/>
  <c r="BD64" i="14"/>
  <c r="BB64" i="14"/>
  <c r="BC64" i="14"/>
  <c r="AS64" i="14"/>
  <c r="AW64" i="14"/>
  <c r="AY64" i="14"/>
  <c r="AT64" i="14"/>
  <c r="AU64" i="14"/>
  <c r="AZ64" i="14"/>
  <c r="BE64" i="14"/>
  <c r="AX64" i="14"/>
  <c r="AG34" i="16"/>
  <c r="AC49" i="10"/>
  <c r="AD49" i="10"/>
  <c r="Y49" i="10"/>
  <c r="AH49" i="10"/>
  <c r="AL49" i="10"/>
  <c r="AX49" i="10"/>
  <c r="AY49" i="10"/>
  <c r="AM49" i="10"/>
  <c r="AR49" i="10"/>
  <c r="AV49" i="10"/>
  <c r="BD49" i="10"/>
  <c r="U49" i="10"/>
  <c r="V49" i="10"/>
  <c r="AA49" i="10"/>
  <c r="AF49" i="10"/>
  <c r="AG49" i="10"/>
  <c r="BB49" i="10"/>
  <c r="T49" i="10"/>
  <c r="W49" i="10"/>
  <c r="X49" i="10"/>
  <c r="AE49" i="10"/>
  <c r="AI49" i="10"/>
  <c r="AN49" i="10"/>
  <c r="AQ49" i="10"/>
  <c r="AU49" i="10"/>
  <c r="BE49" i="10"/>
  <c r="AO49" i="10"/>
  <c r="AZ49" i="10"/>
  <c r="Z49" i="10"/>
  <c r="AJ49" i="10"/>
  <c r="AS49" i="10"/>
  <c r="BC49" i="10"/>
  <c r="AB49" i="10"/>
  <c r="AT49" i="10"/>
  <c r="AW49" i="10"/>
  <c r="BA49" i="10"/>
  <c r="AK49" i="10"/>
  <c r="AP49" i="10"/>
  <c r="X50" i="10"/>
  <c r="AI50" i="10"/>
  <c r="AM50" i="10"/>
  <c r="AB50" i="10"/>
  <c r="AE50" i="10"/>
  <c r="AL50" i="10"/>
  <c r="AP50" i="10"/>
  <c r="Z50" i="10"/>
  <c r="AK50" i="10"/>
  <c r="AS50" i="10"/>
  <c r="AW50" i="10"/>
  <c r="AZ50" i="10"/>
  <c r="AX50" i="10"/>
  <c r="AY50" i="10"/>
  <c r="AC50" i="10"/>
  <c r="AR50" i="10"/>
  <c r="AV50" i="10"/>
  <c r="BD50" i="10"/>
  <c r="U50" i="10"/>
  <c r="V50" i="10"/>
  <c r="AA50" i="10"/>
  <c r="AF50" i="10"/>
  <c r="AG50" i="10"/>
  <c r="AH50" i="10"/>
  <c r="BB50" i="10"/>
  <c r="W50" i="10"/>
  <c r="AN50" i="10"/>
  <c r="AQ50" i="10"/>
  <c r="AU50" i="10"/>
  <c r="BE50" i="10"/>
  <c r="Y50" i="10"/>
  <c r="AD50" i="10"/>
  <c r="AO50" i="10"/>
  <c r="AJ50" i="10"/>
  <c r="AT50" i="10"/>
  <c r="BC50" i="10"/>
  <c r="BA50" i="10"/>
  <c r="R47" i="10"/>
  <c r="Y47" i="10"/>
  <c r="AH47" i="10"/>
  <c r="U47" i="10"/>
  <c r="V47" i="10"/>
  <c r="AC47" i="10"/>
  <c r="AG47" i="10"/>
  <c r="BB47" i="10"/>
  <c r="T47" i="10"/>
  <c r="W47" i="10"/>
  <c r="X47" i="10"/>
  <c r="AA47" i="10"/>
  <c r="AF47" i="10"/>
  <c r="AI47" i="10"/>
  <c r="AN47" i="10"/>
  <c r="AQ47" i="10"/>
  <c r="AU47" i="10"/>
  <c r="BE47" i="10"/>
  <c r="AE47" i="10"/>
  <c r="S47" i="10"/>
  <c r="AJ47" i="10"/>
  <c r="AT47" i="10"/>
  <c r="BA47" i="10"/>
  <c r="AB47" i="10"/>
  <c r="AO47" i="10"/>
  <c r="BC47" i="10"/>
  <c r="AD47" i="10"/>
  <c r="AS47" i="10"/>
  <c r="AR47" i="10"/>
  <c r="AZ47" i="10"/>
  <c r="AL47" i="10"/>
  <c r="AW47" i="10"/>
  <c r="AV47" i="10"/>
  <c r="AY47" i="10"/>
  <c r="AM47" i="10"/>
  <c r="Z47" i="10"/>
  <c r="AP47" i="10"/>
  <c r="BD47" i="10"/>
  <c r="AK47" i="10"/>
  <c r="AX47" i="10"/>
  <c r="I38" i="16"/>
  <c r="K38" i="16"/>
  <c r="M38" i="16"/>
  <c r="J38" i="16"/>
  <c r="L38" i="16"/>
  <c r="O38" i="16"/>
  <c r="AC38" i="16"/>
  <c r="AD38" i="16"/>
  <c r="N38" i="16"/>
  <c r="R38" i="16"/>
  <c r="Y38" i="16"/>
  <c r="AH38" i="16"/>
  <c r="P38" i="16"/>
  <c r="U38" i="16"/>
  <c r="V38" i="16"/>
  <c r="Q38" i="16"/>
  <c r="T38" i="16"/>
  <c r="W38" i="16"/>
  <c r="Z38" i="16"/>
  <c r="AN38" i="16"/>
  <c r="AA38" i="16"/>
  <c r="AE38" i="16"/>
  <c r="AM38" i="16"/>
  <c r="AQ38" i="16"/>
  <c r="AU38" i="16"/>
  <c r="AF38" i="16"/>
  <c r="AG38" i="16"/>
  <c r="AL38" i="16"/>
  <c r="AP38" i="16"/>
  <c r="AT38" i="16"/>
  <c r="BA38" i="16"/>
  <c r="S38" i="16"/>
  <c r="AK38" i="16"/>
  <c r="AR38" i="16"/>
  <c r="AV38" i="16"/>
  <c r="AJ38" i="16"/>
  <c r="AY38" i="16"/>
  <c r="AO38" i="16"/>
  <c r="AB38" i="16"/>
  <c r="X38" i="16"/>
  <c r="AI38" i="16"/>
  <c r="AS38" i="16"/>
  <c r="AW38" i="16"/>
  <c r="AX38" i="16"/>
  <c r="AZ38" i="16"/>
  <c r="AG61" i="18"/>
  <c r="AF61" i="18"/>
  <c r="AI61" i="18"/>
  <c r="AJ61" i="18"/>
  <c r="AK61" i="18"/>
  <c r="AL61" i="18"/>
  <c r="AH61" i="18"/>
  <c r="AM61" i="18"/>
  <c r="AX61" i="18"/>
  <c r="BC61" i="18"/>
  <c r="BE61" i="18"/>
  <c r="AN61" i="18"/>
  <c r="AP61" i="18"/>
  <c r="AR61" i="18"/>
  <c r="AT61" i="18"/>
  <c r="AV61" i="18"/>
  <c r="BA61" i="18"/>
  <c r="BD61" i="18"/>
  <c r="BB61" i="18"/>
  <c r="AY61" i="18"/>
  <c r="AO61" i="18"/>
  <c r="AQ61" i="18"/>
  <c r="AS61" i="18"/>
  <c r="AU61" i="18"/>
  <c r="AW61" i="18"/>
  <c r="AZ61" i="18"/>
  <c r="M33" i="16"/>
  <c r="M34" i="16" s="1"/>
  <c r="Z51" i="18"/>
  <c r="AC51" i="18"/>
  <c r="AA51" i="18"/>
  <c r="AD51" i="18"/>
  <c r="AE51" i="18"/>
  <c r="W51" i="18"/>
  <c r="Y51" i="18"/>
  <c r="AF51" i="18"/>
  <c r="AH51" i="18"/>
  <c r="AG51" i="18"/>
  <c r="AI51" i="18"/>
  <c r="AM51" i="18"/>
  <c r="AX51" i="18"/>
  <c r="BC51" i="18"/>
  <c r="X51" i="18"/>
  <c r="AJ51" i="18"/>
  <c r="AY51" i="18"/>
  <c r="BB51" i="18"/>
  <c r="AZ51" i="18"/>
  <c r="BA51" i="18"/>
  <c r="AL51" i="18"/>
  <c r="AN51" i="18"/>
  <c r="AP51" i="18"/>
  <c r="AR51" i="18"/>
  <c r="AT51" i="18"/>
  <c r="AV51" i="18"/>
  <c r="BD51" i="18"/>
  <c r="AB51" i="18"/>
  <c r="BE51" i="18"/>
  <c r="V51" i="18"/>
  <c r="AK51" i="18"/>
  <c r="AO51" i="18"/>
  <c r="AQ51" i="18"/>
  <c r="AS51" i="18"/>
  <c r="AU51" i="18"/>
  <c r="AW51" i="18"/>
  <c r="U50" i="16"/>
  <c r="V50" i="16"/>
  <c r="Z50" i="16"/>
  <c r="AG50" i="16"/>
  <c r="AC50" i="16"/>
  <c r="AD50" i="16"/>
  <c r="AB50" i="16"/>
  <c r="Y50" i="16"/>
  <c r="AL50" i="16"/>
  <c r="AP50" i="16"/>
  <c r="W50" i="16"/>
  <c r="AE50" i="16"/>
  <c r="BC50" i="16"/>
  <c r="AK50" i="16"/>
  <c r="AO50" i="16"/>
  <c r="AS50" i="16"/>
  <c r="AW50" i="16"/>
  <c r="AZ50" i="16"/>
  <c r="AX50" i="16"/>
  <c r="AY50" i="16"/>
  <c r="X50" i="16"/>
  <c r="AF50" i="16"/>
  <c r="AN50" i="16"/>
  <c r="AR50" i="16"/>
  <c r="AV50" i="16"/>
  <c r="BD50" i="16"/>
  <c r="AM50" i="16"/>
  <c r="AT50" i="16"/>
  <c r="BE50" i="16"/>
  <c r="AH50" i="16"/>
  <c r="AI50" i="16"/>
  <c r="AJ50" i="16"/>
  <c r="AQ50" i="16"/>
  <c r="AU50" i="16"/>
  <c r="BA50" i="16"/>
  <c r="AA50" i="16"/>
  <c r="BB50" i="16"/>
  <c r="G33" i="14"/>
  <c r="G34" i="14" s="1"/>
  <c r="J76" i="14"/>
  <c r="AK62" i="14"/>
  <c r="AO62" i="14"/>
  <c r="AL62" i="14"/>
  <c r="AP62" i="14"/>
  <c r="AI62" i="14"/>
  <c r="AM62" i="14"/>
  <c r="AS62" i="14"/>
  <c r="AW62" i="14"/>
  <c r="AY62" i="14"/>
  <c r="AG62" i="14"/>
  <c r="AT62" i="14"/>
  <c r="AH62" i="14"/>
  <c r="AJ62" i="14"/>
  <c r="AU62" i="14"/>
  <c r="AZ62" i="14"/>
  <c r="BE62" i="14"/>
  <c r="AX62" i="14"/>
  <c r="AN62" i="14"/>
  <c r="AQ62" i="14"/>
  <c r="AR62" i="14"/>
  <c r="AV62" i="14"/>
  <c r="BA62" i="14"/>
  <c r="BD62" i="14"/>
  <c r="BC62" i="14"/>
  <c r="BB62" i="14"/>
  <c r="AH34" i="14"/>
  <c r="F33" i="10"/>
  <c r="T44" i="10"/>
  <c r="W44" i="10"/>
  <c r="AJ44" i="10"/>
  <c r="AN44" i="10"/>
  <c r="S44" i="10"/>
  <c r="X44" i="10"/>
  <c r="AI44" i="10"/>
  <c r="AM44" i="10"/>
  <c r="Q44" i="10"/>
  <c r="AT44" i="10"/>
  <c r="BA44" i="10"/>
  <c r="O44" i="10"/>
  <c r="Y44" i="10"/>
  <c r="AB44" i="10"/>
  <c r="BC44" i="10"/>
  <c r="AD44" i="10"/>
  <c r="AO44" i="10"/>
  <c r="AP44" i="10"/>
  <c r="AS44" i="10"/>
  <c r="AW44" i="10"/>
  <c r="AZ44" i="10"/>
  <c r="Z44" i="10"/>
  <c r="AX44" i="10"/>
  <c r="AY44" i="10"/>
  <c r="AK44" i="10"/>
  <c r="AL44" i="10"/>
  <c r="AR44" i="10"/>
  <c r="AV44" i="10"/>
  <c r="BD44" i="10"/>
  <c r="AE44" i="10"/>
  <c r="R44" i="10"/>
  <c r="AF44" i="10"/>
  <c r="AQ44" i="10"/>
  <c r="P44" i="10"/>
  <c r="AH44" i="10"/>
  <c r="AA44" i="10"/>
  <c r="AG44" i="10"/>
  <c r="AU44" i="10"/>
  <c r="AC44" i="10"/>
  <c r="BE44" i="10"/>
  <c r="U44" i="10"/>
  <c r="V44" i="10"/>
  <c r="BB44" i="10"/>
  <c r="S34" i="10"/>
  <c r="R39" i="10"/>
  <c r="Y39" i="10"/>
  <c r="AH39" i="10"/>
  <c r="U39" i="10"/>
  <c r="V39" i="10"/>
  <c r="J39" i="10"/>
  <c r="AK39" i="10"/>
  <c r="BB39" i="10"/>
  <c r="P39" i="10"/>
  <c r="AL39" i="10"/>
  <c r="AM39" i="10"/>
  <c r="AQ39" i="10"/>
  <c r="AU39" i="10"/>
  <c r="AC39" i="10"/>
  <c r="AG39" i="10"/>
  <c r="T39" i="10"/>
  <c r="W39" i="10"/>
  <c r="X39" i="10"/>
  <c r="AA39" i="10"/>
  <c r="AF39" i="10"/>
  <c r="AI39" i="10"/>
  <c r="AN39" i="10"/>
  <c r="AT39" i="10"/>
  <c r="BA39" i="10"/>
  <c r="L39" i="10"/>
  <c r="M39" i="10"/>
  <c r="Q39" i="10"/>
  <c r="AE39" i="10"/>
  <c r="O39" i="10"/>
  <c r="K39" i="10"/>
  <c r="AV39" i="10"/>
  <c r="AY39" i="10"/>
  <c r="Z39" i="10"/>
  <c r="S39" i="10"/>
  <c r="AB39" i="10"/>
  <c r="AZ39" i="10"/>
  <c r="N39" i="10"/>
  <c r="AP39" i="10"/>
  <c r="AS39" i="10"/>
  <c r="AX39" i="10"/>
  <c r="AO39" i="10"/>
  <c r="AD39" i="10"/>
  <c r="AJ39" i="10"/>
  <c r="AR39" i="10"/>
  <c r="AW39" i="10"/>
  <c r="AS34" i="10"/>
  <c r="AG33" i="18"/>
  <c r="AG34" i="18"/>
  <c r="AK33" i="10"/>
  <c r="AK34" i="10" s="1"/>
  <c r="U45" i="10"/>
  <c r="V45" i="10"/>
  <c r="Q45" i="10"/>
  <c r="Z45" i="10"/>
  <c r="AG45" i="10"/>
  <c r="T45" i="10"/>
  <c r="W45" i="10"/>
  <c r="AA45" i="10"/>
  <c r="AE45" i="10"/>
  <c r="AF45" i="10"/>
  <c r="AH45" i="10"/>
  <c r="AN45" i="10"/>
  <c r="S45" i="10"/>
  <c r="AT45" i="10"/>
  <c r="BA45" i="10"/>
  <c r="Y45" i="10"/>
  <c r="AB45" i="10"/>
  <c r="AJ45" i="10"/>
  <c r="BC45" i="10"/>
  <c r="AD45" i="10"/>
  <c r="AO45" i="10"/>
  <c r="AP45" i="10"/>
  <c r="AS45" i="10"/>
  <c r="AW45" i="10"/>
  <c r="AZ45" i="10"/>
  <c r="AX45" i="10"/>
  <c r="AY45" i="10"/>
  <c r="P45" i="10"/>
  <c r="AL45" i="10"/>
  <c r="AV45" i="10"/>
  <c r="AC45" i="10"/>
  <c r="R45" i="10"/>
  <c r="X45" i="10"/>
  <c r="AQ45" i="10"/>
  <c r="AK45" i="10"/>
  <c r="AM45" i="10"/>
  <c r="BD45" i="10"/>
  <c r="BB45" i="10"/>
  <c r="AU45" i="10"/>
  <c r="AR45" i="10"/>
  <c r="AI45" i="10"/>
  <c r="BE45" i="10"/>
  <c r="AA56" i="18"/>
  <c r="AB56" i="18"/>
  <c r="AG56" i="18"/>
  <c r="AC56" i="18"/>
  <c r="AD56" i="18"/>
  <c r="AI56" i="18"/>
  <c r="AJ56" i="18"/>
  <c r="AK56" i="18"/>
  <c r="AL56" i="18"/>
  <c r="AM56" i="18"/>
  <c r="AE56" i="18"/>
  <c r="AF56" i="18"/>
  <c r="AZ56" i="18"/>
  <c r="BA56" i="18"/>
  <c r="AH56" i="18"/>
  <c r="AN56" i="18"/>
  <c r="AO56" i="18"/>
  <c r="AP56" i="18"/>
  <c r="AQ56" i="18"/>
  <c r="AR56" i="18"/>
  <c r="AS56" i="18"/>
  <c r="AT56" i="18"/>
  <c r="AU56" i="18"/>
  <c r="AV56" i="18"/>
  <c r="AW56" i="18"/>
  <c r="BD56" i="18"/>
  <c r="AX56" i="18"/>
  <c r="AY56" i="18"/>
  <c r="BE56" i="18"/>
  <c r="BB56" i="18"/>
  <c r="BC56" i="18"/>
  <c r="L39" i="16"/>
  <c r="K39" i="16"/>
  <c r="P39" i="16"/>
  <c r="M39" i="16"/>
  <c r="J39" i="16"/>
  <c r="X39" i="16"/>
  <c r="AI39" i="16"/>
  <c r="O39" i="16"/>
  <c r="N39" i="16"/>
  <c r="AB39" i="16"/>
  <c r="AE39" i="16"/>
  <c r="S39" i="16"/>
  <c r="AA39" i="16"/>
  <c r="AF39" i="16"/>
  <c r="U39" i="16"/>
  <c r="V39" i="16"/>
  <c r="Q39" i="16"/>
  <c r="T39" i="16"/>
  <c r="W39" i="16"/>
  <c r="R39" i="16"/>
  <c r="AH39" i="16"/>
  <c r="AN39" i="16"/>
  <c r="AR39" i="16"/>
  <c r="AV39" i="16"/>
  <c r="Y39" i="16"/>
  <c r="BB39" i="16"/>
  <c r="AD39" i="16"/>
  <c r="AM39" i="16"/>
  <c r="AQ39" i="16"/>
  <c r="AU39" i="16"/>
  <c r="AC39" i="16"/>
  <c r="AP39" i="16"/>
  <c r="AS39" i="16"/>
  <c r="AW39" i="16"/>
  <c r="AZ39" i="16"/>
  <c r="AG39" i="16"/>
  <c r="AT39" i="16"/>
  <c r="AK39" i="16"/>
  <c r="AJ39" i="16"/>
  <c r="AY39" i="16"/>
  <c r="BA39" i="16"/>
  <c r="Z39" i="16"/>
  <c r="AO39" i="16"/>
  <c r="AX39" i="16"/>
  <c r="AL39" i="16"/>
  <c r="K8" i="5"/>
  <c r="K11" i="5"/>
  <c r="K9" i="5"/>
  <c r="K10" i="5"/>
  <c r="AE54" i="18"/>
  <c r="Z54" i="18"/>
  <c r="AC54" i="18"/>
  <c r="AF54" i="18"/>
  <c r="AB54" i="18"/>
  <c r="AD54" i="18"/>
  <c r="AI54" i="18"/>
  <c r="AJ54" i="18"/>
  <c r="AK54" i="18"/>
  <c r="AL54" i="18"/>
  <c r="AA54" i="18"/>
  <c r="Y54" i="18"/>
  <c r="AG54" i="18"/>
  <c r="AH54" i="18"/>
  <c r="AN54" i="18"/>
  <c r="AO54" i="18"/>
  <c r="AP54" i="18"/>
  <c r="AQ54" i="18"/>
  <c r="AR54" i="18"/>
  <c r="AS54" i="18"/>
  <c r="AT54" i="18"/>
  <c r="AU54" i="18"/>
  <c r="AV54" i="18"/>
  <c r="AW54" i="18"/>
  <c r="BD54" i="18"/>
  <c r="AM54" i="18"/>
  <c r="AX54" i="18"/>
  <c r="BC54" i="18"/>
  <c r="AZ54" i="18"/>
  <c r="BE54" i="18"/>
  <c r="BA54" i="18"/>
  <c r="BB54" i="18"/>
  <c r="AY54" i="18"/>
  <c r="S48" i="18"/>
  <c r="T48" i="18"/>
  <c r="V48" i="18"/>
  <c r="AA48" i="18"/>
  <c r="AB48" i="18"/>
  <c r="Y48" i="18"/>
  <c r="AF48" i="18"/>
  <c r="AH48" i="18"/>
  <c r="U48" i="18"/>
  <c r="AG48" i="18"/>
  <c r="AI48" i="18"/>
  <c r="AJ48" i="18"/>
  <c r="AK48" i="18"/>
  <c r="AL48" i="18"/>
  <c r="AM48" i="18"/>
  <c r="X48" i="18"/>
  <c r="AC48" i="18"/>
  <c r="AD48" i="18"/>
  <c r="AZ48" i="18"/>
  <c r="BA48" i="18"/>
  <c r="AN48" i="18"/>
  <c r="AO48" i="18"/>
  <c r="AP48" i="18"/>
  <c r="AQ48" i="18"/>
  <c r="AR48" i="18"/>
  <c r="AS48" i="18"/>
  <c r="AT48" i="18"/>
  <c r="AU48" i="18"/>
  <c r="AV48" i="18"/>
  <c r="AW48" i="18"/>
  <c r="BD48" i="18"/>
  <c r="Z48" i="18"/>
  <c r="AE48" i="18"/>
  <c r="BB48" i="18"/>
  <c r="BC48" i="18"/>
  <c r="AY48" i="18"/>
  <c r="AX48" i="18"/>
  <c r="W48" i="18"/>
  <c r="BE48" i="18"/>
  <c r="V33" i="14"/>
  <c r="V34" i="14" s="1"/>
  <c r="AI55" i="16"/>
  <c r="AB55" i="16"/>
  <c r="AE55" i="16"/>
  <c r="AA55" i="16"/>
  <c r="AF55" i="16"/>
  <c r="AG55" i="16"/>
  <c r="AN55" i="16"/>
  <c r="AR55" i="16"/>
  <c r="AV55" i="16"/>
  <c r="BD55" i="16"/>
  <c r="AH55" i="16"/>
  <c r="BB55" i="16"/>
  <c r="AC55" i="16"/>
  <c r="AM55" i="16"/>
  <c r="AQ55" i="16"/>
  <c r="AU55" i="16"/>
  <c r="BE55" i="16"/>
  <c r="Z55" i="16"/>
  <c r="AD55" i="16"/>
  <c r="AJ55" i="16"/>
  <c r="AO55" i="16"/>
  <c r="AY55" i="16"/>
  <c r="AP55" i="16"/>
  <c r="AT55" i="16"/>
  <c r="AX55" i="16"/>
  <c r="BC55" i="16"/>
  <c r="AS55" i="16"/>
  <c r="AW55" i="16"/>
  <c r="AZ55" i="16"/>
  <c r="BA55" i="16"/>
  <c r="AL55" i="16"/>
  <c r="AK55" i="16"/>
  <c r="AD33" i="14"/>
  <c r="AD34" i="14" s="1"/>
  <c r="AB47" i="14"/>
  <c r="AL47" i="14"/>
  <c r="AP47" i="14"/>
  <c r="U47" i="14"/>
  <c r="W47" i="14"/>
  <c r="AG47" i="14"/>
  <c r="AH47" i="14"/>
  <c r="S47" i="14"/>
  <c r="AF47" i="14"/>
  <c r="AI47" i="14"/>
  <c r="AM47" i="14"/>
  <c r="T47" i="14"/>
  <c r="AC47" i="14"/>
  <c r="AE47" i="14"/>
  <c r="AJ47" i="14"/>
  <c r="AN47" i="14"/>
  <c r="V47" i="14"/>
  <c r="X47" i="14"/>
  <c r="Y47" i="14"/>
  <c r="Z47" i="14"/>
  <c r="AT47" i="14"/>
  <c r="AK47" i="14"/>
  <c r="AA47" i="14"/>
  <c r="AU47" i="14"/>
  <c r="AZ47" i="14"/>
  <c r="BE47" i="14"/>
  <c r="AX47" i="14"/>
  <c r="R47" i="14"/>
  <c r="AR47" i="14"/>
  <c r="AV47" i="14"/>
  <c r="BA47" i="14"/>
  <c r="BD47" i="14"/>
  <c r="AQ47" i="14"/>
  <c r="BB47" i="14"/>
  <c r="BC47" i="14"/>
  <c r="AD47" i="14"/>
  <c r="AO47" i="14"/>
  <c r="AS47" i="14"/>
  <c r="AW47" i="14"/>
  <c r="AY47" i="14"/>
  <c r="G33" i="10"/>
  <c r="G34" i="10" s="1"/>
  <c r="Z48" i="16"/>
  <c r="AG48" i="16"/>
  <c r="AC48" i="16"/>
  <c r="AD48" i="16"/>
  <c r="S48" i="16"/>
  <c r="Y48" i="16"/>
  <c r="AH48" i="16"/>
  <c r="AA48" i="16"/>
  <c r="U48" i="16"/>
  <c r="V48" i="16"/>
  <c r="W48" i="16"/>
  <c r="AE48" i="16"/>
  <c r="AK48" i="16"/>
  <c r="AO48" i="16"/>
  <c r="AX48" i="16"/>
  <c r="AY48" i="16"/>
  <c r="AF48" i="16"/>
  <c r="AN48" i="16"/>
  <c r="AR48" i="16"/>
  <c r="AV48" i="16"/>
  <c r="BD48" i="16"/>
  <c r="X48" i="16"/>
  <c r="AB48" i="16"/>
  <c r="BB48" i="16"/>
  <c r="AI48" i="16"/>
  <c r="AM48" i="16"/>
  <c r="AQ48" i="16"/>
  <c r="AU48" i="16"/>
  <c r="BE48" i="16"/>
  <c r="AJ48" i="16"/>
  <c r="BA48" i="16"/>
  <c r="AL48" i="16"/>
  <c r="T48" i="16"/>
  <c r="AP48" i="16"/>
  <c r="AT48" i="16"/>
  <c r="AZ48" i="16"/>
  <c r="BC48" i="16"/>
  <c r="AS48" i="16"/>
  <c r="AW48" i="16"/>
  <c r="H33" i="14"/>
  <c r="H34" i="14" s="1"/>
  <c r="Q43" i="10"/>
  <c r="Z43" i="10"/>
  <c r="AG43" i="10"/>
  <c r="N43" i="10"/>
  <c r="AC43" i="10"/>
  <c r="AD43" i="10"/>
  <c r="O43" i="10"/>
  <c r="S43" i="10"/>
  <c r="Y43" i="10"/>
  <c r="AB43" i="10"/>
  <c r="BC43" i="10"/>
  <c r="AJ43" i="10"/>
  <c r="AO43" i="10"/>
  <c r="AP43" i="10"/>
  <c r="AS43" i="10"/>
  <c r="AW43" i="10"/>
  <c r="AZ43" i="10"/>
  <c r="AX43" i="10"/>
  <c r="AY43" i="10"/>
  <c r="AK43" i="10"/>
  <c r="AL43" i="10"/>
  <c r="AR43" i="10"/>
  <c r="AV43" i="10"/>
  <c r="BD43" i="10"/>
  <c r="P43" i="10"/>
  <c r="R43" i="10"/>
  <c r="AM43" i="10"/>
  <c r="BB43" i="10"/>
  <c r="AF43" i="10"/>
  <c r="AQ43" i="10"/>
  <c r="X43" i="10"/>
  <c r="AT43" i="10"/>
  <c r="V43" i="10"/>
  <c r="AE43" i="10"/>
  <c r="AA43" i="10"/>
  <c r="AU43" i="10"/>
  <c r="BA43" i="10"/>
  <c r="AI43" i="10"/>
  <c r="W43" i="10"/>
  <c r="AH43" i="10"/>
  <c r="BE43" i="10"/>
  <c r="U43" i="10"/>
  <c r="T43" i="10"/>
  <c r="AN43" i="10"/>
  <c r="R47" i="18"/>
  <c r="U47" i="18"/>
  <c r="AH47" i="18"/>
  <c r="AA47" i="18"/>
  <c r="AB47" i="18"/>
  <c r="Z47" i="18"/>
  <c r="AC47" i="18"/>
  <c r="AG47" i="18"/>
  <c r="AI47" i="18"/>
  <c r="AJ47" i="18"/>
  <c r="AK47" i="18"/>
  <c r="AL47" i="18"/>
  <c r="S47" i="18"/>
  <c r="V47" i="18"/>
  <c r="X47" i="18"/>
  <c r="W47" i="18"/>
  <c r="AE47" i="18"/>
  <c r="AN47" i="18"/>
  <c r="AO47" i="18"/>
  <c r="AP47" i="18"/>
  <c r="AQ47" i="18"/>
  <c r="AR47" i="18"/>
  <c r="AS47" i="18"/>
  <c r="AT47" i="18"/>
  <c r="AU47" i="18"/>
  <c r="AV47" i="18"/>
  <c r="AW47" i="18"/>
  <c r="AD47" i="18"/>
  <c r="BB47" i="18"/>
  <c r="BC47" i="18"/>
  <c r="T47" i="18"/>
  <c r="AF47" i="18"/>
  <c r="AY47" i="18"/>
  <c r="AX47" i="18"/>
  <c r="AZ47" i="18"/>
  <c r="BD47" i="18"/>
  <c r="BE47" i="18"/>
  <c r="Y47" i="18"/>
  <c r="AM47" i="18"/>
  <c r="BA47" i="18"/>
  <c r="AD48" i="14"/>
  <c r="AB48" i="14"/>
  <c r="AL48" i="14"/>
  <c r="U48" i="14"/>
  <c r="W48" i="14"/>
  <c r="AG48" i="14"/>
  <c r="AH48" i="14"/>
  <c r="S48" i="14"/>
  <c r="T48" i="14"/>
  <c r="AC48" i="14"/>
  <c r="AE48" i="14"/>
  <c r="AF48" i="14"/>
  <c r="AN48" i="14"/>
  <c r="AY48" i="14"/>
  <c r="Z48" i="14"/>
  <c r="AM48" i="14"/>
  <c r="AT48" i="14"/>
  <c r="AI48" i="14"/>
  <c r="AK48" i="14"/>
  <c r="AA48" i="14"/>
  <c r="AU48" i="14"/>
  <c r="AZ48" i="14"/>
  <c r="BE48" i="14"/>
  <c r="AX48" i="14"/>
  <c r="X48" i="14"/>
  <c r="AR48" i="14"/>
  <c r="AV48" i="14"/>
  <c r="BA48" i="14"/>
  <c r="BD48" i="14"/>
  <c r="V48" i="14"/>
  <c r="AJ48" i="14"/>
  <c r="AP48" i="14"/>
  <c r="AQ48" i="14"/>
  <c r="BB48" i="14"/>
  <c r="BC48" i="14"/>
  <c r="AW48" i="14"/>
  <c r="AS48" i="14"/>
  <c r="AO48" i="14"/>
  <c r="Y48" i="14"/>
  <c r="AF58" i="14"/>
  <c r="AI58" i="14"/>
  <c r="AM58" i="14"/>
  <c r="AQ58" i="14"/>
  <c r="AC58" i="14"/>
  <c r="AE58" i="14"/>
  <c r="AJ58" i="14"/>
  <c r="AN58" i="14"/>
  <c r="AK58" i="14"/>
  <c r="AO58" i="14"/>
  <c r="AD58" i="14"/>
  <c r="AU58" i="14"/>
  <c r="AZ58" i="14"/>
  <c r="BE58" i="14"/>
  <c r="AG58" i="14"/>
  <c r="AP58" i="14"/>
  <c r="AX58" i="14"/>
  <c r="AH58" i="14"/>
  <c r="AR58" i="14"/>
  <c r="AV58" i="14"/>
  <c r="BA58" i="14"/>
  <c r="BD58" i="14"/>
  <c r="BB58" i="14"/>
  <c r="BC58" i="14"/>
  <c r="AS58" i="14"/>
  <c r="AW58" i="14"/>
  <c r="AY58" i="14"/>
  <c r="AT58" i="14"/>
  <c r="AL58" i="14"/>
  <c r="U20" i="5"/>
  <c r="U21" i="5" s="1"/>
  <c r="R75" i="12" s="1"/>
  <c r="V20" i="5"/>
  <c r="V21" i="5" s="1"/>
  <c r="S75" i="12" s="1"/>
  <c r="AK20" i="5"/>
  <c r="AK21" i="5" s="1"/>
  <c r="S20" i="5"/>
  <c r="S21" i="5" s="1"/>
  <c r="P75" i="12" s="1"/>
  <c r="X20" i="5"/>
  <c r="X21" i="5" s="1"/>
  <c r="U75" i="12" s="1"/>
  <c r="AI20" i="5"/>
  <c r="AI21" i="5" s="1"/>
  <c r="N20" i="5"/>
  <c r="N21" i="5" s="1"/>
  <c r="AC20" i="5"/>
  <c r="AC21" i="5" s="1"/>
  <c r="AD20" i="5"/>
  <c r="AD21" i="5" s="1"/>
  <c r="O20" i="5"/>
  <c r="O21" i="5" s="1"/>
  <c r="L75" i="12" s="1"/>
  <c r="AB20" i="5"/>
  <c r="AB21" i="5" s="1"/>
  <c r="P20" i="5"/>
  <c r="P21" i="5" s="1"/>
  <c r="Y20" i="5"/>
  <c r="Y21" i="5" s="1"/>
  <c r="V75" i="12" s="1"/>
  <c r="AF20" i="5"/>
  <c r="AF21" i="5" s="1"/>
  <c r="AG20" i="5"/>
  <c r="AG21" i="5" s="1"/>
  <c r="W20" i="5"/>
  <c r="W21" i="5" s="1"/>
  <c r="T75" i="12" s="1"/>
  <c r="AH20" i="5"/>
  <c r="AH21" i="5" s="1"/>
  <c r="AJ20" i="5"/>
  <c r="AJ21" i="5" s="1"/>
  <c r="AL20" i="5"/>
  <c r="AL21" i="5" s="1"/>
  <c r="AM20" i="5"/>
  <c r="AM21" i="5" s="1"/>
  <c r="AN20" i="5"/>
  <c r="AN21" i="5" s="1"/>
  <c r="AO20" i="5"/>
  <c r="AO21" i="5" s="1"/>
  <c r="AP20" i="5"/>
  <c r="AP21" i="5" s="1"/>
  <c r="Q20" i="5"/>
  <c r="Q21" i="5" s="1"/>
  <c r="AA20" i="5"/>
  <c r="AA21" i="5" s="1"/>
  <c r="AE20" i="5"/>
  <c r="AE21" i="5" s="1"/>
  <c r="BC20" i="5"/>
  <c r="BC21" i="5" s="1"/>
  <c r="BD20" i="5"/>
  <c r="BD21" i="5" s="1"/>
  <c r="T20" i="5"/>
  <c r="T21" i="5" s="1"/>
  <c r="Q75" i="12" s="1"/>
  <c r="AQ20" i="5"/>
  <c r="AQ21" i="5" s="1"/>
  <c r="AR20" i="5"/>
  <c r="AR21" i="5" s="1"/>
  <c r="AS20" i="5"/>
  <c r="AS21" i="5" s="1"/>
  <c r="AT20" i="5"/>
  <c r="AT21" i="5" s="1"/>
  <c r="AU20" i="5"/>
  <c r="AU21" i="5" s="1"/>
  <c r="AV20" i="5"/>
  <c r="AV21" i="5" s="1"/>
  <c r="AW20" i="5"/>
  <c r="AW21" i="5" s="1"/>
  <c r="AX20" i="5"/>
  <c r="AX21" i="5" s="1"/>
  <c r="AY20" i="5"/>
  <c r="AY21" i="5" s="1"/>
  <c r="AZ20" i="5"/>
  <c r="AZ21" i="5" s="1"/>
  <c r="BG20" i="5"/>
  <c r="BG21" i="5" s="1"/>
  <c r="Z20" i="5"/>
  <c r="Z21" i="5" s="1"/>
  <c r="W75" i="12" s="1"/>
  <c r="BF20" i="5"/>
  <c r="BF21" i="5" s="1"/>
  <c r="BH20" i="5"/>
  <c r="BH21" i="5" s="1"/>
  <c r="R20" i="5"/>
  <c r="R21" i="5" s="1"/>
  <c r="O75" i="12" s="1"/>
  <c r="BA20" i="5"/>
  <c r="BA21" i="5" s="1"/>
  <c r="BE20" i="5"/>
  <c r="BE21" i="5" s="1"/>
  <c r="BB20" i="5"/>
  <c r="BB21" i="5" s="1"/>
  <c r="CD20" i="5"/>
  <c r="CD21" i="5" s="1"/>
  <c r="BV20" i="5"/>
  <c r="BV21" i="5" s="1"/>
  <c r="BR20" i="5"/>
  <c r="BR21" i="5" s="1"/>
  <c r="BJ20" i="5"/>
  <c r="BJ21" i="5" s="1"/>
  <c r="BZ20" i="5"/>
  <c r="BZ21" i="5" s="1"/>
  <c r="BN20" i="5"/>
  <c r="BN21" i="5" s="1"/>
  <c r="CE20" i="5"/>
  <c r="CE21" i="5" s="1"/>
  <c r="BX20" i="5"/>
  <c r="BX21" i="5" s="1"/>
  <c r="BQ20" i="5"/>
  <c r="BQ21" i="5" s="1"/>
  <c r="CC20" i="5"/>
  <c r="CC21" i="5" s="1"/>
  <c r="BK20" i="5"/>
  <c r="BK21" i="5" s="1"/>
  <c r="BP20" i="5"/>
  <c r="BP21" i="5" s="1"/>
  <c r="BY20" i="5"/>
  <c r="BY21" i="5" s="1"/>
  <c r="BS20" i="5"/>
  <c r="BS21" i="5" s="1"/>
  <c r="BW20" i="5"/>
  <c r="BW21" i="5" s="1"/>
  <c r="BI20" i="5"/>
  <c r="BI21" i="5" s="1"/>
  <c r="BM20" i="5"/>
  <c r="BM21" i="5" s="1"/>
  <c r="CB20" i="5"/>
  <c r="CB21" i="5" s="1"/>
  <c r="BU20" i="5"/>
  <c r="BU21" i="5" s="1"/>
  <c r="BO20" i="5"/>
  <c r="BO21" i="5" s="1"/>
  <c r="BT20" i="5"/>
  <c r="BT21" i="5" s="1"/>
  <c r="CA20" i="5"/>
  <c r="CA21" i="5" s="1"/>
  <c r="CF20" i="5"/>
  <c r="CF21" i="5" s="1"/>
  <c r="BL20" i="5"/>
  <c r="BL21" i="5" s="1"/>
  <c r="S40" i="18"/>
  <c r="T40" i="18"/>
  <c r="Q40" i="18"/>
  <c r="V40" i="18"/>
  <c r="AG40" i="18"/>
  <c r="L40" i="18"/>
  <c r="AA40" i="18"/>
  <c r="AB40" i="18"/>
  <c r="M40" i="18"/>
  <c r="AC40" i="18"/>
  <c r="AD40" i="18"/>
  <c r="AH40" i="18"/>
  <c r="O40" i="18"/>
  <c r="W40" i="18"/>
  <c r="Z40" i="18"/>
  <c r="AE40" i="18"/>
  <c r="Y40" i="18"/>
  <c r="AF40" i="18"/>
  <c r="AI40" i="18"/>
  <c r="AJ40" i="18"/>
  <c r="AK40" i="18"/>
  <c r="AL40" i="18"/>
  <c r="AM40" i="18"/>
  <c r="U40" i="18"/>
  <c r="K40" i="18"/>
  <c r="N40" i="18"/>
  <c r="AZ40" i="18"/>
  <c r="BA40" i="18"/>
  <c r="AN40" i="18"/>
  <c r="AO40" i="18"/>
  <c r="AP40" i="18"/>
  <c r="AQ40" i="18"/>
  <c r="AR40" i="18"/>
  <c r="AS40" i="18"/>
  <c r="AT40" i="18"/>
  <c r="AU40" i="18"/>
  <c r="AV40" i="18"/>
  <c r="AW40" i="18"/>
  <c r="P40" i="18"/>
  <c r="X40" i="18"/>
  <c r="BB40" i="18"/>
  <c r="BC40" i="18"/>
  <c r="AY40" i="18"/>
  <c r="AX40" i="18"/>
  <c r="R40" i="18"/>
  <c r="BC72" i="14"/>
  <c r="AX72" i="14"/>
  <c r="AG53" i="18"/>
  <c r="AF53" i="18"/>
  <c r="Y53" i="18"/>
  <c r="AD53" i="18"/>
  <c r="AB53" i="18"/>
  <c r="AI53" i="18"/>
  <c r="AJ53" i="18"/>
  <c r="AK53" i="18"/>
  <c r="AL53" i="18"/>
  <c r="AA53" i="18"/>
  <c r="AC53" i="18"/>
  <c r="AE53" i="18"/>
  <c r="Z53" i="18"/>
  <c r="AM53" i="18"/>
  <c r="AX53" i="18"/>
  <c r="BC53" i="18"/>
  <c r="X53" i="18"/>
  <c r="BE53" i="18"/>
  <c r="AZ53" i="18"/>
  <c r="AN53" i="18"/>
  <c r="AP53" i="18"/>
  <c r="AR53" i="18"/>
  <c r="AT53" i="18"/>
  <c r="AV53" i="18"/>
  <c r="BA53" i="18"/>
  <c r="BB53" i="18"/>
  <c r="BD53" i="18"/>
  <c r="AY53" i="18"/>
  <c r="AH53" i="18"/>
  <c r="AQ53" i="18"/>
  <c r="AW53" i="18"/>
  <c r="AS53" i="18"/>
  <c r="AO53" i="18"/>
  <c r="AU53" i="18"/>
  <c r="N41" i="18"/>
  <c r="Y41" i="18"/>
  <c r="AD41" i="18"/>
  <c r="O41" i="18"/>
  <c r="X41" i="18"/>
  <c r="AE41" i="18"/>
  <c r="Q41" i="18"/>
  <c r="V41" i="18"/>
  <c r="AG41" i="18"/>
  <c r="L41" i="18"/>
  <c r="AB41" i="18"/>
  <c r="T41" i="18"/>
  <c r="AA41" i="18"/>
  <c r="AC41" i="18"/>
  <c r="AH41" i="18"/>
  <c r="W41" i="18"/>
  <c r="Z41" i="18"/>
  <c r="M41" i="18"/>
  <c r="AF41" i="18"/>
  <c r="AI41" i="18"/>
  <c r="AJ41" i="18"/>
  <c r="AK41" i="18"/>
  <c r="AL41" i="18"/>
  <c r="P41" i="18"/>
  <c r="R41" i="18"/>
  <c r="AY41" i="18"/>
  <c r="BB41" i="18"/>
  <c r="S41" i="18"/>
  <c r="AN41" i="18"/>
  <c r="AO41" i="18"/>
  <c r="AP41" i="18"/>
  <c r="AQ41" i="18"/>
  <c r="AR41" i="18"/>
  <c r="AS41" i="18"/>
  <c r="AT41" i="18"/>
  <c r="AU41" i="18"/>
  <c r="AV41" i="18"/>
  <c r="AW41" i="18"/>
  <c r="BD41" i="18"/>
  <c r="U41" i="18"/>
  <c r="AM41" i="18"/>
  <c r="BA41" i="18"/>
  <c r="BC41" i="18"/>
  <c r="AZ41" i="18"/>
  <c r="AX41" i="18"/>
  <c r="AG58" i="16"/>
  <c r="AC58" i="16"/>
  <c r="AD58" i="16"/>
  <c r="AL58" i="16"/>
  <c r="AP58" i="16"/>
  <c r="AF58" i="16"/>
  <c r="BC58" i="16"/>
  <c r="AK58" i="16"/>
  <c r="AO58" i="16"/>
  <c r="AS58" i="16"/>
  <c r="AW58" i="16"/>
  <c r="AZ58" i="16"/>
  <c r="AI58" i="16"/>
  <c r="AX58" i="16"/>
  <c r="AY58" i="16"/>
  <c r="AH58" i="16"/>
  <c r="AN58" i="16"/>
  <c r="AR58" i="16"/>
  <c r="AV58" i="16"/>
  <c r="BD58" i="16"/>
  <c r="AE58" i="16"/>
  <c r="BA58" i="16"/>
  <c r="BB58" i="16"/>
  <c r="AM58" i="16"/>
  <c r="BE58" i="16"/>
  <c r="AJ58" i="16"/>
  <c r="AT58" i="16"/>
  <c r="AQ58" i="16"/>
  <c r="AU58" i="16"/>
  <c r="AD40" i="14"/>
  <c r="Q40" i="14"/>
  <c r="R40" i="14"/>
  <c r="AB40" i="14"/>
  <c r="AL40" i="14"/>
  <c r="M40" i="14"/>
  <c r="P40" i="14"/>
  <c r="U40" i="14"/>
  <c r="W40" i="14"/>
  <c r="AG40" i="14"/>
  <c r="AH40" i="14"/>
  <c r="K40" i="14"/>
  <c r="O40" i="14"/>
  <c r="S40" i="14"/>
  <c r="T40" i="14"/>
  <c r="AC40" i="14"/>
  <c r="AE40" i="14"/>
  <c r="AQ40" i="14"/>
  <c r="AY40" i="14"/>
  <c r="AA40" i="14"/>
  <c r="AP40" i="14"/>
  <c r="AT40" i="14"/>
  <c r="AJ40" i="14"/>
  <c r="AO40" i="14"/>
  <c r="X40" i="14"/>
  <c r="AN40" i="14"/>
  <c r="AU40" i="14"/>
  <c r="AZ40" i="14"/>
  <c r="L40" i="14"/>
  <c r="V40" i="14"/>
  <c r="AM40" i="14"/>
  <c r="AX40" i="14"/>
  <c r="N40" i="14"/>
  <c r="Y40" i="14"/>
  <c r="AF40" i="14"/>
  <c r="AV40" i="14"/>
  <c r="BA40" i="14"/>
  <c r="AI40" i="14"/>
  <c r="AK40" i="14"/>
  <c r="AR40" i="14"/>
  <c r="BB40" i="14"/>
  <c r="BC40" i="14"/>
  <c r="Z40" i="14"/>
  <c r="AW40" i="14"/>
  <c r="AS40" i="14"/>
  <c r="AV33" i="10"/>
  <c r="AV34" i="10" s="1"/>
  <c r="AW34" i="10"/>
  <c r="U33" i="14"/>
  <c r="U34" i="14" s="1"/>
  <c r="AF72" i="14"/>
  <c r="H21" i="5"/>
  <c r="K21" i="5"/>
  <c r="M21" i="5"/>
  <c r="J75" i="12" s="1"/>
  <c r="J21" i="5"/>
  <c r="G75" i="12" s="1"/>
  <c r="L21" i="5"/>
  <c r="I75" i="12" s="1"/>
  <c r="I21" i="5"/>
  <c r="F75" i="12" s="1"/>
  <c r="D21" i="5"/>
  <c r="C21" i="5"/>
  <c r="B21" i="5"/>
  <c r="G21" i="5"/>
  <c r="F21" i="5"/>
  <c r="E21" i="5"/>
  <c r="Z33" i="16"/>
  <c r="Z34" i="16" s="1"/>
  <c r="X47" i="16"/>
  <c r="AI47" i="16"/>
  <c r="R47" i="16"/>
  <c r="AB47" i="16"/>
  <c r="AE47" i="16"/>
  <c r="AA47" i="16"/>
  <c r="AF47" i="16"/>
  <c r="U47" i="16"/>
  <c r="V47" i="16"/>
  <c r="T47" i="16"/>
  <c r="W47" i="16"/>
  <c r="AC47" i="16"/>
  <c r="AD47" i="16"/>
  <c r="S47" i="16"/>
  <c r="Z47" i="16"/>
  <c r="AN47" i="16"/>
  <c r="AR47" i="16"/>
  <c r="AV47" i="16"/>
  <c r="BD47" i="16"/>
  <c r="BB47" i="16"/>
  <c r="AG47" i="16"/>
  <c r="AM47" i="16"/>
  <c r="AQ47" i="16"/>
  <c r="AU47" i="16"/>
  <c r="BE47" i="16"/>
  <c r="BA47" i="16"/>
  <c r="AK47" i="16"/>
  <c r="AL47" i="16"/>
  <c r="AO47" i="16"/>
  <c r="AY47" i="16"/>
  <c r="AP47" i="16"/>
  <c r="Y47" i="16"/>
  <c r="AT47" i="16"/>
  <c r="BC47" i="16"/>
  <c r="AZ47" i="16"/>
  <c r="AX47" i="16"/>
  <c r="AJ47" i="16"/>
  <c r="AS47" i="16"/>
  <c r="AW47" i="16"/>
  <c r="AH47" i="16"/>
  <c r="AL72" i="14"/>
  <c r="AR72" i="14"/>
  <c r="J36" i="18"/>
  <c r="L36" i="18"/>
  <c r="AA36" i="18"/>
  <c r="AB36" i="18"/>
  <c r="I36" i="18"/>
  <c r="N36" i="18"/>
  <c r="Y36" i="18"/>
  <c r="AD36" i="18"/>
  <c r="G36" i="18"/>
  <c r="S36" i="18"/>
  <c r="T36" i="18"/>
  <c r="R36" i="18"/>
  <c r="W36" i="18"/>
  <c r="Z36" i="18"/>
  <c r="U36" i="18"/>
  <c r="AF36" i="18"/>
  <c r="M36" i="18"/>
  <c r="AG36" i="18"/>
  <c r="K36" i="18"/>
  <c r="H36" i="18"/>
  <c r="P36" i="18"/>
  <c r="V36" i="18"/>
  <c r="X36" i="18"/>
  <c r="Q36" i="18"/>
  <c r="AH36" i="18"/>
  <c r="AI36" i="18"/>
  <c r="AX36" i="18"/>
  <c r="O36" i="18"/>
  <c r="AJ36" i="18"/>
  <c r="AM36" i="18"/>
  <c r="AY36" i="18"/>
  <c r="AN36" i="18"/>
  <c r="AP36" i="18"/>
  <c r="AR36" i="18"/>
  <c r="AT36" i="18"/>
  <c r="AV36" i="18"/>
  <c r="AC36" i="18"/>
  <c r="AL36" i="18"/>
  <c r="AE36" i="18"/>
  <c r="AO36" i="18"/>
  <c r="AQ36" i="18"/>
  <c r="AS36" i="18"/>
  <c r="AU36" i="18"/>
  <c r="AW36" i="18"/>
  <c r="AK36" i="18"/>
  <c r="T33" i="14"/>
  <c r="T34" i="14" s="1"/>
  <c r="Q45" i="16"/>
  <c r="R45" i="16"/>
  <c r="AB45" i="16"/>
  <c r="AE45" i="16"/>
  <c r="P45" i="16"/>
  <c r="S45" i="16"/>
  <c r="AA45" i="16"/>
  <c r="AF45" i="16"/>
  <c r="T45" i="16"/>
  <c r="W45" i="16"/>
  <c r="Z45" i="16"/>
  <c r="X45" i="16"/>
  <c r="AG45" i="16"/>
  <c r="AM45" i="16"/>
  <c r="AQ45" i="16"/>
  <c r="AU45" i="16"/>
  <c r="BE45" i="16"/>
  <c r="AI45" i="16"/>
  <c r="AJ45" i="16"/>
  <c r="AL45" i="16"/>
  <c r="AP45" i="16"/>
  <c r="AT45" i="16"/>
  <c r="BA45" i="16"/>
  <c r="AH45" i="16"/>
  <c r="BC45" i="16"/>
  <c r="U45" i="16"/>
  <c r="AR45" i="16"/>
  <c r="AV45" i="16"/>
  <c r="AO45" i="16"/>
  <c r="AY45" i="16"/>
  <c r="BD45" i="16"/>
  <c r="AD45" i="16"/>
  <c r="AN45" i="16"/>
  <c r="V45" i="16"/>
  <c r="Y45" i="16"/>
  <c r="AS45" i="16"/>
  <c r="AW45" i="16"/>
  <c r="AX45" i="16"/>
  <c r="AZ45" i="16"/>
  <c r="AC45" i="16"/>
  <c r="AK45" i="16"/>
  <c r="BB45" i="16"/>
  <c r="W33" i="14"/>
  <c r="W34" i="14" s="1"/>
  <c r="BE72" i="14"/>
  <c r="AU72" i="14"/>
  <c r="S33" i="18"/>
  <c r="S34" i="18" s="1"/>
  <c r="Q34" i="18"/>
  <c r="W34" i="18"/>
  <c r="G36" i="16"/>
  <c r="J36" i="16"/>
  <c r="Q36" i="16"/>
  <c r="H36" i="16"/>
  <c r="I36" i="16"/>
  <c r="N36" i="16"/>
  <c r="R36" i="16"/>
  <c r="Y36" i="16"/>
  <c r="AH36" i="16"/>
  <c r="S36" i="16"/>
  <c r="P36" i="16"/>
  <c r="U36" i="16"/>
  <c r="V36" i="16"/>
  <c r="Z36" i="16"/>
  <c r="AG36" i="16"/>
  <c r="X36" i="16"/>
  <c r="M36" i="16"/>
  <c r="O36" i="16"/>
  <c r="AC36" i="16"/>
  <c r="AM36" i="16"/>
  <c r="AQ36" i="16"/>
  <c r="K36" i="16"/>
  <c r="AA36" i="16"/>
  <c r="AD36" i="16"/>
  <c r="AE36" i="16"/>
  <c r="L36" i="16"/>
  <c r="T36" i="16"/>
  <c r="AL36" i="16"/>
  <c r="AP36" i="16"/>
  <c r="AT36" i="16"/>
  <c r="AF36" i="16"/>
  <c r="AI36" i="16"/>
  <c r="W36" i="16"/>
  <c r="AJ36" i="16"/>
  <c r="AK36" i="16"/>
  <c r="AO36" i="16"/>
  <c r="AS36" i="16"/>
  <c r="AW36" i="16"/>
  <c r="AR36" i="16"/>
  <c r="AV36" i="16"/>
  <c r="AY36" i="16"/>
  <c r="AU36" i="16"/>
  <c r="AB36" i="16"/>
  <c r="AN36" i="16"/>
  <c r="AX36" i="16"/>
  <c r="AA34" i="16"/>
  <c r="F33" i="14"/>
  <c r="F34" i="14" s="1"/>
  <c r="R34" i="14"/>
  <c r="J34" i="14"/>
  <c r="AB34" i="14"/>
  <c r="L34" i="14"/>
  <c r="AF33" i="10"/>
  <c r="AF34" i="10" s="1"/>
  <c r="AR33" i="10"/>
  <c r="AR34" i="10" s="1"/>
  <c r="AQ34" i="10"/>
  <c r="M41" i="10"/>
  <c r="N41" i="10"/>
  <c r="AC41" i="10"/>
  <c r="AD41" i="10"/>
  <c r="R41" i="10"/>
  <c r="Y41" i="10"/>
  <c r="AH41" i="10"/>
  <c r="AP41" i="10"/>
  <c r="AX41" i="10"/>
  <c r="AY41" i="10"/>
  <c r="Z41" i="10"/>
  <c r="AK41" i="10"/>
  <c r="AR41" i="10"/>
  <c r="AV41" i="10"/>
  <c r="BD41" i="10"/>
  <c r="P41" i="10"/>
  <c r="AL41" i="10"/>
  <c r="BB41" i="10"/>
  <c r="AM41" i="10"/>
  <c r="AQ41" i="10"/>
  <c r="AU41" i="10"/>
  <c r="U41" i="10"/>
  <c r="V41" i="10"/>
  <c r="AA41" i="10"/>
  <c r="AF41" i="10"/>
  <c r="AG41" i="10"/>
  <c r="Q41" i="10"/>
  <c r="X41" i="10"/>
  <c r="AJ41" i="10"/>
  <c r="AO41" i="10"/>
  <c r="AW41" i="10"/>
  <c r="BA41" i="10"/>
  <c r="L41" i="10"/>
  <c r="W41" i="10"/>
  <c r="AZ41" i="10"/>
  <c r="BC41" i="10"/>
  <c r="AB41" i="10"/>
  <c r="T41" i="10"/>
  <c r="AI41" i="10"/>
  <c r="AN41" i="10"/>
  <c r="S41" i="10"/>
  <c r="AT41" i="10"/>
  <c r="O41" i="10"/>
  <c r="AE41" i="10"/>
  <c r="AS41" i="10"/>
  <c r="AN34" i="10"/>
  <c r="Q34" i="10"/>
  <c r="AI34" i="10"/>
  <c r="H75" i="14" l="1"/>
  <c r="H75" i="12"/>
  <c r="E75" i="10"/>
  <c r="E75" i="12"/>
  <c r="AY75" i="12"/>
  <c r="AY72" i="12"/>
  <c r="BB75" i="12"/>
  <c r="BB72" i="12"/>
  <c r="BB72" i="14"/>
  <c r="AX75" i="12"/>
  <c r="AX72" i="12"/>
  <c r="BE75" i="12"/>
  <c r="BE72" i="12"/>
  <c r="BC75" i="12"/>
  <c r="BC72" i="12"/>
  <c r="BD72" i="14"/>
  <c r="BD75" i="12"/>
  <c r="BD72" i="12"/>
  <c r="AW75" i="12"/>
  <c r="AW72" i="12"/>
  <c r="AV75" i="12"/>
  <c r="AV72" i="12"/>
  <c r="AV72" i="18"/>
  <c r="AV72" i="14"/>
  <c r="AU75" i="12"/>
  <c r="AU72" i="12"/>
  <c r="AT75" i="12"/>
  <c r="AT72" i="12"/>
  <c r="AT72" i="14"/>
  <c r="AS75" i="12"/>
  <c r="AS72" i="12"/>
  <c r="AS72" i="14"/>
  <c r="AR75" i="12"/>
  <c r="AR72" i="12"/>
  <c r="AQ75" i="12"/>
  <c r="AQ72" i="12"/>
  <c r="AP75" i="12"/>
  <c r="AP72" i="12"/>
  <c r="AO75" i="12"/>
  <c r="AO72" i="12"/>
  <c r="AN75" i="12"/>
  <c r="AN72" i="12"/>
  <c r="BA75" i="12"/>
  <c r="BA72" i="12"/>
  <c r="AZ75" i="12"/>
  <c r="AZ72" i="12"/>
  <c r="N75" i="14"/>
  <c r="N75" i="12"/>
  <c r="AM75" i="12"/>
  <c r="AM72" i="12"/>
  <c r="AL75" i="12"/>
  <c r="AL72" i="12"/>
  <c r="AK72" i="14"/>
  <c r="AK75" i="12"/>
  <c r="AK72" i="12"/>
  <c r="AJ75" i="12"/>
  <c r="AJ72" i="12"/>
  <c r="AJ72" i="14"/>
  <c r="AI72" i="14"/>
  <c r="AI75" i="12"/>
  <c r="AI72" i="12"/>
  <c r="AG72" i="14"/>
  <c r="AG75" i="12"/>
  <c r="AG72" i="12"/>
  <c r="AE75" i="12"/>
  <c r="AE72" i="12"/>
  <c r="M75" i="12"/>
  <c r="M75" i="14"/>
  <c r="K75" i="14"/>
  <c r="K75" i="12"/>
  <c r="AF75" i="12"/>
  <c r="AF72" i="12"/>
  <c r="AH75" i="12"/>
  <c r="AH72" i="12"/>
  <c r="AH72" i="14"/>
  <c r="BE73" i="12"/>
  <c r="BD73" i="12"/>
  <c r="BC73" i="12"/>
  <c r="BB73" i="12"/>
  <c r="BA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T73" i="12"/>
  <c r="S73" i="12"/>
  <c r="R73" i="12"/>
  <c r="Q73" i="12"/>
  <c r="P73" i="12"/>
  <c r="O73" i="12"/>
  <c r="N73" i="12"/>
  <c r="M73" i="12"/>
  <c r="L73" i="12"/>
  <c r="K73" i="12"/>
  <c r="J73" i="12"/>
  <c r="I73" i="12"/>
  <c r="H73" i="12"/>
  <c r="G73" i="12"/>
  <c r="F73" i="12"/>
  <c r="E73" i="12"/>
  <c r="BE78" i="12"/>
  <c r="BD78" i="12"/>
  <c r="BC78" i="12"/>
  <c r="BB78" i="12"/>
  <c r="BA78" i="12"/>
  <c r="AZ78"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R78" i="12"/>
  <c r="Q78" i="12"/>
  <c r="P78" i="12"/>
  <c r="O78" i="12"/>
  <c r="N78" i="12"/>
  <c r="M78" i="12"/>
  <c r="L78" i="12"/>
  <c r="K78" i="12"/>
  <c r="J78" i="12"/>
  <c r="I78" i="12"/>
  <c r="H78" i="12"/>
  <c r="G78" i="12"/>
  <c r="F78" i="12"/>
  <c r="E78" i="12"/>
  <c r="BE74" i="12"/>
  <c r="BD74" i="12"/>
  <c r="BC74" i="12"/>
  <c r="BB74" i="12"/>
  <c r="BA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R74" i="12"/>
  <c r="Q74" i="12"/>
  <c r="P74" i="12"/>
  <c r="O74" i="12"/>
  <c r="N74" i="12"/>
  <c r="M74" i="12"/>
  <c r="L74" i="12"/>
  <c r="K74" i="12"/>
  <c r="J74" i="12"/>
  <c r="I74" i="12"/>
  <c r="H74" i="12"/>
  <c r="G74" i="12"/>
  <c r="F74" i="12"/>
  <c r="E74"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E71" i="12"/>
  <c r="H65" i="18"/>
  <c r="J65" i="18"/>
  <c r="X75" i="12"/>
  <c r="AI60" i="18"/>
  <c r="AJ60" i="18"/>
  <c r="AK60" i="18"/>
  <c r="AL60" i="18"/>
  <c r="AM60" i="18"/>
  <c r="AN60" i="18"/>
  <c r="AO60" i="18"/>
  <c r="AP60" i="18"/>
  <c r="AQ60" i="18"/>
  <c r="AR60" i="18"/>
  <c r="AS60" i="18"/>
  <c r="AT60" i="18"/>
  <c r="AU60" i="18"/>
  <c r="AV60" i="18"/>
  <c r="AW60" i="18"/>
  <c r="AX60" i="18"/>
  <c r="AY60" i="18"/>
  <c r="AZ60" i="18"/>
  <c r="BA60" i="18"/>
  <c r="BB60" i="18"/>
  <c r="BC60" i="18"/>
  <c r="BD60" i="18"/>
  <c r="BE60" i="18"/>
  <c r="AF60" i="18"/>
  <c r="AG60" i="18"/>
  <c r="AH60" i="18"/>
  <c r="AE60" i="18"/>
  <c r="AC58" i="18"/>
  <c r="AD58" i="18"/>
  <c r="AG58" i="18"/>
  <c r="AH58" i="18"/>
  <c r="AI58" i="18"/>
  <c r="AJ58" i="18"/>
  <c r="AK58" i="18"/>
  <c r="AL58" i="18"/>
  <c r="AM58" i="18"/>
  <c r="AN58" i="18"/>
  <c r="AO58" i="18"/>
  <c r="AP58" i="18"/>
  <c r="AQ58" i="18"/>
  <c r="AR58" i="18"/>
  <c r="AS58" i="18"/>
  <c r="AT58" i="18"/>
  <c r="AU58" i="18"/>
  <c r="AV58" i="18"/>
  <c r="AW58" i="18"/>
  <c r="AX58" i="18"/>
  <c r="AY58" i="18"/>
  <c r="AZ58" i="18"/>
  <c r="BA58" i="18"/>
  <c r="BB58" i="18"/>
  <c r="BC58" i="18"/>
  <c r="BD58" i="18"/>
  <c r="BE58" i="18"/>
  <c r="AF58" i="18"/>
  <c r="AE58" i="18"/>
  <c r="AB34" i="18"/>
  <c r="AM57" i="18"/>
  <c r="AN57" i="18"/>
  <c r="AO57" i="18"/>
  <c r="AP57" i="18"/>
  <c r="AQ57" i="18"/>
  <c r="AR57" i="18"/>
  <c r="AS57" i="18"/>
  <c r="AT57" i="18"/>
  <c r="AU57" i="18"/>
  <c r="AV57" i="18"/>
  <c r="AW57" i="18"/>
  <c r="AX57" i="18"/>
  <c r="AY57" i="18"/>
  <c r="AZ57" i="18"/>
  <c r="BA57" i="18"/>
  <c r="BB57" i="18"/>
  <c r="BC57" i="18"/>
  <c r="BD57" i="18"/>
  <c r="BE57" i="18"/>
  <c r="AD57" i="18"/>
  <c r="AE57" i="18"/>
  <c r="AG57" i="18"/>
  <c r="AH57" i="18"/>
  <c r="AB57" i="18"/>
  <c r="AC57" i="18"/>
  <c r="AI57" i="18"/>
  <c r="AJ57" i="18"/>
  <c r="AK57" i="18"/>
  <c r="AL57" i="18"/>
  <c r="AF57" i="18"/>
  <c r="AA50" i="18"/>
  <c r="AD50" i="18"/>
  <c r="AI50" i="18"/>
  <c r="AJ50" i="18"/>
  <c r="AK50" i="18"/>
  <c r="AL50" i="18"/>
  <c r="AM50" i="18"/>
  <c r="AN50" i="18"/>
  <c r="AO50" i="18"/>
  <c r="AP50" i="18"/>
  <c r="AQ50" i="18"/>
  <c r="AR50" i="18"/>
  <c r="AS50" i="18"/>
  <c r="AT50" i="18"/>
  <c r="AU50" i="18"/>
  <c r="AV50" i="18"/>
  <c r="AW50" i="18"/>
  <c r="AX50" i="18"/>
  <c r="AY50" i="18"/>
  <c r="AZ50" i="18"/>
  <c r="BA50" i="18"/>
  <c r="BB50" i="18"/>
  <c r="BC50" i="18"/>
  <c r="BD50" i="18"/>
  <c r="BE50" i="18"/>
  <c r="W50" i="18"/>
  <c r="AF50" i="18"/>
  <c r="U50" i="18"/>
  <c r="X50" i="18"/>
  <c r="AE50" i="18"/>
  <c r="AC50" i="18"/>
  <c r="Y50" i="18"/>
  <c r="Z50" i="18"/>
  <c r="AH50" i="18"/>
  <c r="AG50" i="18"/>
  <c r="V50" i="18"/>
  <c r="AB50" i="18"/>
  <c r="BE76" i="12"/>
  <c r="BD76" i="12"/>
  <c r="BC76" i="12"/>
  <c r="BB76" i="12"/>
  <c r="BA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T76" i="12"/>
  <c r="S76" i="12"/>
  <c r="R76" i="12"/>
  <c r="Q76" i="12"/>
  <c r="P76" i="12"/>
  <c r="O76" i="12"/>
  <c r="N76" i="12"/>
  <c r="M76" i="12"/>
  <c r="L76" i="12"/>
  <c r="K76" i="12"/>
  <c r="J76" i="12"/>
  <c r="I76" i="12"/>
  <c r="H76" i="12"/>
  <c r="G76" i="12"/>
  <c r="F76" i="12"/>
  <c r="E76" i="12"/>
  <c r="AC76" i="18"/>
  <c r="F76" i="16"/>
  <c r="I76" i="16"/>
  <c r="K76" i="16"/>
  <c r="L76" i="16"/>
  <c r="M76" i="16"/>
  <c r="N76" i="16"/>
  <c r="O76" i="16"/>
  <c r="P76" i="16"/>
  <c r="Q76" i="16"/>
  <c r="R76" i="16"/>
  <c r="S76" i="16"/>
  <c r="T76" i="16"/>
  <c r="U76" i="16"/>
  <c r="V76" i="16"/>
  <c r="W76" i="16"/>
  <c r="X76" i="16"/>
  <c r="Y76" i="16"/>
  <c r="Z76" i="16"/>
  <c r="AA76" i="16"/>
  <c r="AB76" i="16"/>
  <c r="AC76" i="16"/>
  <c r="AD76" i="16"/>
  <c r="AE76" i="16"/>
  <c r="AF76" i="16"/>
  <c r="AG76" i="16"/>
  <c r="AH76" i="16"/>
  <c r="AI76" i="16"/>
  <c r="AJ76" i="16"/>
  <c r="AK76" i="16"/>
  <c r="AL76" i="16"/>
  <c r="AM76" i="16"/>
  <c r="AN76" i="16"/>
  <c r="AO76" i="16"/>
  <c r="AP76" i="16"/>
  <c r="AQ76" i="16"/>
  <c r="AR76" i="16"/>
  <c r="AS76" i="16"/>
  <c r="AT76" i="16"/>
  <c r="AU76" i="16"/>
  <c r="AV76" i="16"/>
  <c r="AW76" i="16"/>
  <c r="AX76" i="16"/>
  <c r="AY76" i="16"/>
  <c r="AZ76" i="16"/>
  <c r="BA76" i="16"/>
  <c r="BB76" i="16"/>
  <c r="BC76" i="16"/>
  <c r="BD76" i="16"/>
  <c r="BE76" i="16"/>
  <c r="H76" i="14"/>
  <c r="G76" i="14"/>
  <c r="F76" i="14"/>
  <c r="E76" i="14"/>
  <c r="BE76" i="10"/>
  <c r="G76" i="10"/>
  <c r="E76" i="10"/>
  <c r="F76" i="10"/>
  <c r="H76" i="10"/>
  <c r="R76" i="10"/>
  <c r="Z76" i="10"/>
  <c r="BE23" i="8"/>
  <c r="BD23" i="8"/>
  <c r="BC23" i="8"/>
  <c r="BB23" i="8"/>
  <c r="BA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F23" i="8"/>
  <c r="E23" i="8"/>
  <c r="AW76" i="10"/>
  <c r="AS76" i="10"/>
  <c r="Q76" i="10"/>
  <c r="BB76" i="10"/>
  <c r="AQ76" i="10"/>
  <c r="AH76" i="10"/>
  <c r="AB76" i="10"/>
  <c r="AA76" i="10"/>
  <c r="BA76" i="10"/>
  <c r="AY76" i="10"/>
  <c r="AV76" i="10"/>
  <c r="AU76" i="10"/>
  <c r="AR76" i="10"/>
  <c r="AN76" i="10"/>
  <c r="AD76" i="10"/>
  <c r="AC76" i="10"/>
  <c r="X76" i="10"/>
  <c r="U76" i="10"/>
  <c r="M76" i="10"/>
  <c r="J76" i="10"/>
  <c r="AI76" i="10"/>
  <c r="Y76" i="10"/>
  <c r="BD76" i="10"/>
  <c r="AJ76" i="10"/>
  <c r="AE76" i="10"/>
  <c r="V76" i="10"/>
  <c r="S76" i="10"/>
  <c r="N76" i="10"/>
  <c r="K76" i="10"/>
  <c r="AO76" i="10"/>
  <c r="AZ76" i="10"/>
  <c r="AF76" i="10"/>
  <c r="AX76" i="10"/>
  <c r="AM76" i="10"/>
  <c r="AL76" i="10"/>
  <c r="AK76" i="10"/>
  <c r="AG76" i="10"/>
  <c r="W76" i="10"/>
  <c r="O76" i="10"/>
  <c r="L76" i="10"/>
  <c r="BC76" i="10"/>
  <c r="AT76" i="10"/>
  <c r="AP76" i="10"/>
  <c r="T76" i="10"/>
  <c r="P76" i="10"/>
  <c r="I76" i="10"/>
  <c r="I76" i="14"/>
  <c r="J76" i="18"/>
  <c r="N76" i="18"/>
  <c r="W76" i="18"/>
  <c r="AD76" i="18"/>
  <c r="L76" i="18"/>
  <c r="Y76" i="18"/>
  <c r="AB76" i="18"/>
  <c r="O76" i="18"/>
  <c r="V76" i="18"/>
  <c r="AE76" i="18"/>
  <c r="H76" i="18"/>
  <c r="M76" i="18"/>
  <c r="E76" i="18"/>
  <c r="AF76" i="18"/>
  <c r="AG76" i="18"/>
  <c r="AI76" i="18"/>
  <c r="AJ76" i="18"/>
  <c r="AK76" i="18"/>
  <c r="AL76" i="18"/>
  <c r="F76" i="18"/>
  <c r="Q76" i="18"/>
  <c r="R76" i="18"/>
  <c r="AH76" i="18"/>
  <c r="I76" i="18"/>
  <c r="U76" i="18"/>
  <c r="S76" i="18"/>
  <c r="AA76" i="18"/>
  <c r="G76" i="18"/>
  <c r="K76" i="18"/>
  <c r="AM76" i="18"/>
  <c r="AN76" i="18"/>
  <c r="AO76" i="18"/>
  <c r="AP76" i="18"/>
  <c r="AQ76" i="18"/>
  <c r="AR76" i="18"/>
  <c r="AS76" i="18"/>
  <c r="AT76" i="18"/>
  <c r="AU76" i="18"/>
  <c r="AV76" i="18"/>
  <c r="AW76" i="18"/>
  <c r="BD76" i="18"/>
  <c r="T76" i="18"/>
  <c r="H76" i="16"/>
  <c r="AX76" i="18"/>
  <c r="BC76" i="18"/>
  <c r="J76" i="16"/>
  <c r="P76" i="18"/>
  <c r="AZ76" i="18"/>
  <c r="E76" i="16"/>
  <c r="G76" i="16"/>
  <c r="X76" i="18"/>
  <c r="BA76" i="18"/>
  <c r="BE76" i="18"/>
  <c r="BB76" i="18"/>
  <c r="AY76" i="18"/>
  <c r="Z76" i="18"/>
  <c r="BE77" i="12"/>
  <c r="BD77" i="12"/>
  <c r="BC77" i="12"/>
  <c r="BB77" i="12"/>
  <c r="BA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R77" i="12"/>
  <c r="Q77" i="12"/>
  <c r="P77" i="12"/>
  <c r="O77" i="12"/>
  <c r="N77" i="12"/>
  <c r="M77" i="12"/>
  <c r="L77" i="12"/>
  <c r="K77" i="12"/>
  <c r="J77" i="12"/>
  <c r="I77" i="12"/>
  <c r="H77" i="12"/>
  <c r="G77" i="12"/>
  <c r="F77" i="12"/>
  <c r="E77" i="12"/>
  <c r="G77" i="18"/>
  <c r="H77" i="18"/>
  <c r="J77" i="18"/>
  <c r="M77" i="18"/>
  <c r="N77" i="18"/>
  <c r="P77" i="18"/>
  <c r="R77" i="18"/>
  <c r="S77" i="18"/>
  <c r="U77" i="18"/>
  <c r="V77" i="18"/>
  <c r="W77" i="18"/>
  <c r="X77" i="18"/>
  <c r="AC77" i="18"/>
  <c r="AD77" i="18"/>
  <c r="AE77" i="18"/>
  <c r="AF77" i="18"/>
  <c r="AH77" i="18"/>
  <c r="AI77" i="18"/>
  <c r="AJ77" i="18"/>
  <c r="AK77" i="18"/>
  <c r="AL77" i="18"/>
  <c r="AM77" i="18"/>
  <c r="AN77" i="18"/>
  <c r="AO77" i="18"/>
  <c r="AP77" i="18"/>
  <c r="AQ77" i="18"/>
  <c r="AR77" i="18"/>
  <c r="AS77" i="18"/>
  <c r="AT77" i="18"/>
  <c r="AU77" i="18"/>
  <c r="AV77" i="18"/>
  <c r="AW77" i="18"/>
  <c r="AX77" i="18"/>
  <c r="AY77" i="18"/>
  <c r="AZ77" i="18"/>
  <c r="BA77" i="18"/>
  <c r="BB77" i="18"/>
  <c r="BC77" i="18"/>
  <c r="BD77" i="18"/>
  <c r="BE77" i="18"/>
  <c r="E77" i="16"/>
  <c r="F77" i="16"/>
  <c r="G77" i="16"/>
  <c r="H77" i="16"/>
  <c r="I77" i="16"/>
  <c r="J77" i="16"/>
  <c r="K77" i="16"/>
  <c r="L77" i="16"/>
  <c r="M77" i="16"/>
  <c r="N77" i="16"/>
  <c r="O77" i="16"/>
  <c r="P77" i="16"/>
  <c r="Q77" i="16"/>
  <c r="R77" i="16"/>
  <c r="S77" i="16"/>
  <c r="T77" i="16"/>
  <c r="U77" i="16"/>
  <c r="V77" i="16"/>
  <c r="W77" i="16"/>
  <c r="X77" i="16"/>
  <c r="Y77" i="16"/>
  <c r="Z77" i="16"/>
  <c r="AA77" i="16"/>
  <c r="AB77" i="16"/>
  <c r="AC77" i="16"/>
  <c r="AD77" i="16"/>
  <c r="AE77" i="16"/>
  <c r="AF77" i="16"/>
  <c r="AG77" i="16"/>
  <c r="AH77" i="16"/>
  <c r="AI77" i="16"/>
  <c r="AJ77" i="16"/>
  <c r="AK77" i="16"/>
  <c r="AL77" i="16"/>
  <c r="AM77" i="16"/>
  <c r="AN77" i="16"/>
  <c r="AO77" i="16"/>
  <c r="AP77" i="16"/>
  <c r="AQ77" i="16"/>
  <c r="AR77" i="16"/>
  <c r="AS77" i="16"/>
  <c r="AT77" i="16"/>
  <c r="AU77" i="16"/>
  <c r="AV77" i="16"/>
  <c r="AW77" i="16"/>
  <c r="AX77" i="16"/>
  <c r="AY77" i="16"/>
  <c r="AZ77" i="16"/>
  <c r="BA77" i="16"/>
  <c r="BB77" i="16"/>
  <c r="BC77" i="16"/>
  <c r="BD77" i="16"/>
  <c r="BE77" i="16"/>
  <c r="E77" i="14"/>
  <c r="F77" i="14"/>
  <c r="G77" i="14"/>
  <c r="H77" i="14"/>
  <c r="I77" i="14"/>
  <c r="J77" i="14"/>
  <c r="K77" i="14"/>
  <c r="L77" i="14"/>
  <c r="M77" i="14"/>
  <c r="N77" i="14"/>
  <c r="O77" i="14"/>
  <c r="P77" i="14"/>
  <c r="Q77" i="14"/>
  <c r="R77" i="14"/>
  <c r="S77" i="14"/>
  <c r="T77" i="14"/>
  <c r="U77" i="14"/>
  <c r="V77" i="14"/>
  <c r="W77" i="14"/>
  <c r="X77" i="14"/>
  <c r="Y77" i="14"/>
  <c r="Z77" i="14"/>
  <c r="AA77" i="14"/>
  <c r="AB77" i="14"/>
  <c r="AC77" i="14"/>
  <c r="AD77" i="14"/>
  <c r="AE77" i="14"/>
  <c r="AF77" i="14"/>
  <c r="AG77" i="14"/>
  <c r="AH77" i="14"/>
  <c r="AI77" i="14"/>
  <c r="AJ77" i="14"/>
  <c r="AK77" i="14"/>
  <c r="AL77" i="14"/>
  <c r="AM77" i="14"/>
  <c r="AN77" i="14"/>
  <c r="AO77" i="14"/>
  <c r="AP77" i="14"/>
  <c r="AQ77" i="14"/>
  <c r="AR77" i="14"/>
  <c r="AS77" i="14"/>
  <c r="AT77" i="14"/>
  <c r="AU77" i="14"/>
  <c r="AV77" i="14"/>
  <c r="AW77" i="14"/>
  <c r="AX77" i="14"/>
  <c r="AY77" i="14"/>
  <c r="AZ77" i="14"/>
  <c r="BA77" i="14"/>
  <c r="BB77" i="14"/>
  <c r="BC77" i="14"/>
  <c r="BD77" i="14"/>
  <c r="BE77" i="14"/>
  <c r="H77" i="10"/>
  <c r="F77" i="10"/>
  <c r="E77" i="10"/>
  <c r="G77" i="10"/>
  <c r="I77" i="10"/>
  <c r="J77" i="10"/>
  <c r="K77" i="10"/>
  <c r="L77" i="10"/>
  <c r="M77" i="10"/>
  <c r="N77" i="10"/>
  <c r="O77" i="10"/>
  <c r="P77" i="10"/>
  <c r="Q77" i="10"/>
  <c r="R77" i="10"/>
  <c r="S77" i="10"/>
  <c r="T77" i="10"/>
  <c r="U77" i="10"/>
  <c r="V77" i="10"/>
  <c r="W77" i="10"/>
  <c r="X77" i="10"/>
  <c r="Y77" i="10"/>
  <c r="Z77" i="10"/>
  <c r="AA77" i="10"/>
  <c r="AB77" i="10"/>
  <c r="AC77" i="10"/>
  <c r="AD77" i="10"/>
  <c r="AE77" i="10"/>
  <c r="AF77" i="10"/>
  <c r="AG77" i="10"/>
  <c r="AH77" i="10"/>
  <c r="AI77" i="10"/>
  <c r="AJ77" i="10"/>
  <c r="AK77" i="10"/>
  <c r="AL77" i="10"/>
  <c r="AM77" i="10"/>
  <c r="AN77" i="10"/>
  <c r="AO77" i="10"/>
  <c r="AP77" i="10"/>
  <c r="AQ77" i="10"/>
  <c r="AR77" i="10"/>
  <c r="AS77" i="10"/>
  <c r="AT77" i="10"/>
  <c r="AU77" i="10"/>
  <c r="AV77" i="10"/>
  <c r="AW77" i="10"/>
  <c r="AX77" i="10"/>
  <c r="AY77" i="10"/>
  <c r="AZ77" i="10"/>
  <c r="BA77" i="10"/>
  <c r="BB77" i="10"/>
  <c r="BC77" i="10"/>
  <c r="BD77" i="10"/>
  <c r="BE77" i="10"/>
  <c r="BE24" i="8"/>
  <c r="BD24" i="8"/>
  <c r="BC24" i="8"/>
  <c r="BB24" i="8"/>
  <c r="BA24" i="8"/>
  <c r="AZ24" i="8"/>
  <c r="AY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G24" i="8"/>
  <c r="F24" i="8"/>
  <c r="E24" i="8"/>
  <c r="Q77" i="18"/>
  <c r="T77" i="18"/>
  <c r="AG77" i="18"/>
  <c r="I77" i="18"/>
  <c r="K77" i="18"/>
  <c r="Z77" i="18"/>
  <c r="AA77" i="18"/>
  <c r="E77" i="18"/>
  <c r="L77" i="18"/>
  <c r="Y77" i="18"/>
  <c r="AB77" i="18"/>
  <c r="O77" i="18"/>
  <c r="F77" i="18"/>
  <c r="G19" i="5"/>
  <c r="F22" i="5"/>
  <c r="Y155" i="11"/>
  <c r="Z96" i="10"/>
  <c r="X136" i="11"/>
  <c r="Y27" i="10"/>
  <c r="W31" i="10"/>
  <c r="W33" i="10" s="1"/>
  <c r="W135" i="11"/>
  <c r="X26" i="10"/>
  <c r="X30" i="10" s="1"/>
  <c r="W31" i="12"/>
  <c r="X26" i="12"/>
  <c r="W135" i="13"/>
  <c r="X155" i="13"/>
  <c r="Y75" i="12"/>
  <c r="W136" i="13"/>
  <c r="X27" i="12"/>
  <c r="O68" i="12"/>
  <c r="AE59" i="14"/>
  <c r="AL59" i="14"/>
  <c r="AP59" i="14"/>
  <c r="AW59" i="14"/>
  <c r="AO59" i="14"/>
  <c r="BE59" i="14"/>
  <c r="AD59" i="14"/>
  <c r="AJ59" i="14"/>
  <c r="AK59" i="14"/>
  <c r="AU59" i="14"/>
  <c r="AV59" i="14"/>
  <c r="AY59" i="14"/>
  <c r="BC59" i="14"/>
  <c r="BA59" i="14"/>
  <c r="AN59" i="14"/>
  <c r="AT59" i="14"/>
  <c r="AM59" i="14"/>
  <c r="AS59" i="14"/>
  <c r="AX59" i="14"/>
  <c r="AQ59" i="14"/>
  <c r="AR59" i="14"/>
  <c r="AZ59" i="14"/>
  <c r="BB59" i="14"/>
  <c r="BD59" i="14"/>
  <c r="AG59" i="14"/>
  <c r="AH59" i="14"/>
  <c r="AF59" i="14"/>
  <c r="AI59" i="14"/>
  <c r="J65" i="16"/>
  <c r="AU46" i="10"/>
  <c r="AD46" i="10"/>
  <c r="AT46" i="10"/>
  <c r="AY46" i="10"/>
  <c r="BA46" i="10"/>
  <c r="AG46" i="10"/>
  <c r="AR46" i="10"/>
  <c r="AW46" i="10"/>
  <c r="BB46" i="10"/>
  <c r="BD46" i="10"/>
  <c r="AM46" i="10"/>
  <c r="AP46" i="10"/>
  <c r="Z46" i="10"/>
  <c r="AC46" i="10"/>
  <c r="AI46" i="10"/>
  <c r="AL46" i="10"/>
  <c r="AQ46" i="10"/>
  <c r="AV46" i="10"/>
  <c r="AZ46" i="10"/>
  <c r="AS46" i="10"/>
  <c r="R46" i="10"/>
  <c r="BE46" i="10"/>
  <c r="AX46" i="10"/>
  <c r="BC46" i="10"/>
  <c r="AF46" i="10"/>
  <c r="Y46" i="10"/>
  <c r="AK46" i="10"/>
  <c r="Q46" i="10"/>
  <c r="AO46" i="10"/>
  <c r="X46" i="10"/>
  <c r="T46" i="10"/>
  <c r="S46" i="10"/>
  <c r="AH46" i="10"/>
  <c r="V46" i="10"/>
  <c r="AB46" i="10"/>
  <c r="W46" i="10"/>
  <c r="U46" i="10"/>
  <c r="AJ46" i="10"/>
  <c r="AE46" i="10"/>
  <c r="AN46" i="10"/>
  <c r="AA46" i="10"/>
  <c r="L41" i="4"/>
  <c r="L42" i="4"/>
  <c r="Y71" i="14"/>
  <c r="AG71" i="14"/>
  <c r="X71" i="14"/>
  <c r="AF71" i="14"/>
  <c r="AN71" i="14"/>
  <c r="AC71" i="14"/>
  <c r="AP71" i="14"/>
  <c r="J71" i="14"/>
  <c r="K71" i="14"/>
  <c r="R71" i="14"/>
  <c r="S71" i="14"/>
  <c r="T71" i="14"/>
  <c r="AD71" i="14"/>
  <c r="AI71" i="14"/>
  <c r="AK71" i="14"/>
  <c r="AM71" i="14"/>
  <c r="U71" i="14"/>
  <c r="AE71" i="14"/>
  <c r="E71" i="14"/>
  <c r="F71" i="14"/>
  <c r="L71" i="14"/>
  <c r="M71" i="14"/>
  <c r="V71" i="14"/>
  <c r="AA71" i="14"/>
  <c r="AZ71" i="14"/>
  <c r="Q71" i="14"/>
  <c r="AB71" i="14"/>
  <c r="AY71" i="14"/>
  <c r="N71" i="14"/>
  <c r="AL71" i="14"/>
  <c r="AX71" i="14"/>
  <c r="AH71" i="14"/>
  <c r="AR71" i="14"/>
  <c r="AT71" i="14"/>
  <c r="AW71" i="14"/>
  <c r="BE71" i="14"/>
  <c r="O71" i="14"/>
  <c r="Z71" i="14"/>
  <c r="AO71" i="14"/>
  <c r="AV71" i="14"/>
  <c r="BD71" i="14"/>
  <c r="AJ71" i="14"/>
  <c r="BB71" i="14"/>
  <c r="BC71" i="14"/>
  <c r="AS71" i="14"/>
  <c r="W71" i="14"/>
  <c r="AU71" i="14"/>
  <c r="P71" i="14"/>
  <c r="F71" i="18"/>
  <c r="Q71" i="18"/>
  <c r="T71" i="18"/>
  <c r="AG71" i="18"/>
  <c r="BA71" i="14"/>
  <c r="G71" i="18"/>
  <c r="Z71" i="18"/>
  <c r="AA71" i="18"/>
  <c r="I71" i="18"/>
  <c r="L71" i="18"/>
  <c r="Y71" i="18"/>
  <c r="AB71" i="18"/>
  <c r="AQ71" i="14"/>
  <c r="E71" i="18"/>
  <c r="O71" i="18"/>
  <c r="H71" i="18"/>
  <c r="J71" i="18"/>
  <c r="M71" i="18"/>
  <c r="S71" i="18"/>
  <c r="K71" i="18"/>
  <c r="V71" i="18"/>
  <c r="AC71" i="18"/>
  <c r="AD71" i="18"/>
  <c r="AE71" i="18"/>
  <c r="AI71" i="18"/>
  <c r="AJ71" i="18"/>
  <c r="AK71" i="18"/>
  <c r="AL71" i="18"/>
  <c r="N71" i="18"/>
  <c r="X71" i="18"/>
  <c r="P71" i="18"/>
  <c r="AH71" i="18"/>
  <c r="R71" i="18"/>
  <c r="W71" i="18"/>
  <c r="AN71" i="18"/>
  <c r="AO71" i="18"/>
  <c r="AP71" i="18"/>
  <c r="AQ71" i="18"/>
  <c r="AR71" i="18"/>
  <c r="AS71" i="18"/>
  <c r="AT71" i="18"/>
  <c r="AU71" i="18"/>
  <c r="AV71" i="18"/>
  <c r="AW71" i="18"/>
  <c r="U71" i="18"/>
  <c r="AF71" i="18"/>
  <c r="AM71" i="18"/>
  <c r="G71" i="16"/>
  <c r="L71" i="16"/>
  <c r="M71" i="16"/>
  <c r="BA71" i="18"/>
  <c r="BC71" i="18"/>
  <c r="BD71" i="18"/>
  <c r="BE71" i="18"/>
  <c r="AX71" i="18"/>
  <c r="BB71" i="18"/>
  <c r="J71" i="16"/>
  <c r="AY71" i="18"/>
  <c r="F71" i="16"/>
  <c r="H71" i="16"/>
  <c r="N71" i="16"/>
  <c r="I71" i="16"/>
  <c r="Q71" i="16"/>
  <c r="R71" i="16"/>
  <c r="V71" i="16"/>
  <c r="AI71" i="16"/>
  <c r="O71" i="16"/>
  <c r="S71" i="16"/>
  <c r="W71" i="16"/>
  <c r="AH71" i="16"/>
  <c r="K71" i="16"/>
  <c r="AA71" i="16"/>
  <c r="AD71" i="16"/>
  <c r="AZ71" i="18"/>
  <c r="X71" i="16"/>
  <c r="E71" i="16"/>
  <c r="P71" i="16"/>
  <c r="Z71" i="16"/>
  <c r="T71" i="16"/>
  <c r="AG71" i="16"/>
  <c r="U71" i="16"/>
  <c r="AB71" i="16"/>
  <c r="AN71" i="16"/>
  <c r="AR71" i="16"/>
  <c r="AV71" i="16"/>
  <c r="BD71" i="16"/>
  <c r="AJ71" i="16"/>
  <c r="BB71" i="16"/>
  <c r="Y71" i="16"/>
  <c r="AM71" i="16"/>
  <c r="AQ71" i="16"/>
  <c r="AU71" i="16"/>
  <c r="BE71" i="16"/>
  <c r="AE71" i="16"/>
  <c r="AP71" i="16"/>
  <c r="AC71" i="16"/>
  <c r="AY71" i="16"/>
  <c r="AF71" i="16"/>
  <c r="AT71" i="16"/>
  <c r="AX71" i="16"/>
  <c r="BC71" i="16"/>
  <c r="AK71" i="16"/>
  <c r="AS71" i="16"/>
  <c r="AW71" i="16"/>
  <c r="AZ71" i="16"/>
  <c r="AL71" i="16"/>
  <c r="BA71" i="16"/>
  <c r="E71" i="10"/>
  <c r="AO71" i="16"/>
  <c r="F71" i="10"/>
  <c r="AZ18" i="8"/>
  <c r="AR18" i="8"/>
  <c r="AJ18" i="8"/>
  <c r="AB18" i="8"/>
  <c r="T18" i="8"/>
  <c r="L18" i="8"/>
  <c r="AY18" i="8"/>
  <c r="AQ18" i="8"/>
  <c r="AI18" i="8"/>
  <c r="AA18" i="8"/>
  <c r="S18" i="8"/>
  <c r="K18" i="8"/>
  <c r="P18" i="8"/>
  <c r="AX18" i="8"/>
  <c r="AP18" i="8"/>
  <c r="AH18" i="8"/>
  <c r="Z18" i="8"/>
  <c r="R18" i="8"/>
  <c r="J18" i="8"/>
  <c r="BE18" i="8"/>
  <c r="AW18" i="8"/>
  <c r="AO18" i="8"/>
  <c r="AG18" i="8"/>
  <c r="Y18" i="8"/>
  <c r="Q18" i="8"/>
  <c r="I18" i="8"/>
  <c r="AF18" i="8"/>
  <c r="BD18" i="8"/>
  <c r="AV18" i="8"/>
  <c r="AN18" i="8"/>
  <c r="X18" i="8"/>
  <c r="H18" i="8"/>
  <c r="BA18" i="8"/>
  <c r="W18" i="8"/>
  <c r="F18" i="8"/>
  <c r="AM18" i="8"/>
  <c r="AT18" i="8"/>
  <c r="AU18" i="8"/>
  <c r="AD18" i="8"/>
  <c r="M18" i="8"/>
  <c r="AK18" i="8"/>
  <c r="G18" i="8"/>
  <c r="AL18" i="8"/>
  <c r="BB18" i="8"/>
  <c r="V18" i="8"/>
  <c r="E18" i="8"/>
  <c r="AC18" i="8"/>
  <c r="AE18" i="8"/>
  <c r="N18" i="8"/>
  <c r="BC18" i="8"/>
  <c r="U18" i="8"/>
  <c r="AS18" i="8"/>
  <c r="O18" i="8"/>
  <c r="BD72" i="18"/>
  <c r="J39" i="14"/>
  <c r="Q39" i="14"/>
  <c r="R39" i="14"/>
  <c r="AB39" i="14"/>
  <c r="AL39" i="14"/>
  <c r="AP39" i="14"/>
  <c r="M39" i="14"/>
  <c r="P39" i="14"/>
  <c r="U39" i="14"/>
  <c r="W39" i="14"/>
  <c r="AG39" i="14"/>
  <c r="AH39" i="14"/>
  <c r="K39" i="14"/>
  <c r="O39" i="14"/>
  <c r="S39" i="14"/>
  <c r="AF39" i="14"/>
  <c r="AI39" i="14"/>
  <c r="AM39" i="14"/>
  <c r="T39" i="14"/>
  <c r="AC39" i="14"/>
  <c r="AE39" i="14"/>
  <c r="AJ39" i="14"/>
  <c r="AN39" i="14"/>
  <c r="L39" i="14"/>
  <c r="N39" i="14"/>
  <c r="V39" i="14"/>
  <c r="X39" i="14"/>
  <c r="Y39" i="14"/>
  <c r="Z39" i="14"/>
  <c r="AA39" i="14"/>
  <c r="AT39" i="14"/>
  <c r="AO39" i="14"/>
  <c r="AU39" i="14"/>
  <c r="AZ39" i="14"/>
  <c r="AX39" i="14"/>
  <c r="AD39" i="14"/>
  <c r="AV39" i="14"/>
  <c r="BA39" i="14"/>
  <c r="AK39" i="14"/>
  <c r="AR39" i="14"/>
  <c r="BB39" i="14"/>
  <c r="AS39" i="14"/>
  <c r="AW39" i="14"/>
  <c r="AQ39" i="14"/>
  <c r="AY39" i="14"/>
  <c r="X75" i="14"/>
  <c r="X75" i="18"/>
  <c r="X75" i="16"/>
  <c r="X22" i="8"/>
  <c r="X75" i="10"/>
  <c r="N36" i="14"/>
  <c r="O36" i="14"/>
  <c r="K36" i="14"/>
  <c r="T36" i="14"/>
  <c r="AC36" i="14"/>
  <c r="AE36" i="14"/>
  <c r="AJ36" i="14"/>
  <c r="G36" i="14"/>
  <c r="L36" i="14"/>
  <c r="V36" i="14"/>
  <c r="X36" i="14"/>
  <c r="Y36" i="14"/>
  <c r="Z36" i="14"/>
  <c r="AA36" i="14"/>
  <c r="AD36" i="14"/>
  <c r="I36" i="14"/>
  <c r="J36" i="14"/>
  <c r="Q36" i="14"/>
  <c r="AB36" i="14"/>
  <c r="AX36" i="14"/>
  <c r="R36" i="14"/>
  <c r="AH36" i="14"/>
  <c r="AN36" i="14"/>
  <c r="AV36" i="14"/>
  <c r="AG36" i="14"/>
  <c r="AM36" i="14"/>
  <c r="AR36" i="14"/>
  <c r="W36" i="14"/>
  <c r="AK36" i="14"/>
  <c r="AS36" i="14"/>
  <c r="AW36" i="14"/>
  <c r="M36" i="14"/>
  <c r="S36" i="14"/>
  <c r="U36" i="14"/>
  <c r="AF36" i="14"/>
  <c r="AY36" i="14"/>
  <c r="AI36" i="14"/>
  <c r="AQ36" i="14"/>
  <c r="AT36" i="14"/>
  <c r="AL36" i="14"/>
  <c r="AP36" i="14"/>
  <c r="H36" i="14"/>
  <c r="P36" i="14"/>
  <c r="AU36" i="14"/>
  <c r="AO36" i="14"/>
  <c r="Z75" i="14"/>
  <c r="Z75" i="18"/>
  <c r="Z75" i="16"/>
  <c r="Z75" i="10"/>
  <c r="Z22" i="8"/>
  <c r="R65" i="18"/>
  <c r="M65" i="16"/>
  <c r="F66" i="16"/>
  <c r="E67" i="16"/>
  <c r="E69" i="16" s="1"/>
  <c r="E70" i="16" s="1"/>
  <c r="AE75" i="14"/>
  <c r="AE72" i="18"/>
  <c r="AE75" i="18"/>
  <c r="AE75" i="16"/>
  <c r="AE72" i="16"/>
  <c r="AE22" i="8"/>
  <c r="AE75" i="10"/>
  <c r="AE19" i="8"/>
  <c r="F75" i="18"/>
  <c r="F75" i="16"/>
  <c r="F22" i="8"/>
  <c r="F75" i="10"/>
  <c r="T75" i="14"/>
  <c r="T75" i="18"/>
  <c r="T75" i="16"/>
  <c r="T75" i="10"/>
  <c r="T22" i="8"/>
  <c r="AM75" i="14"/>
  <c r="AM72" i="18"/>
  <c r="AM75" i="18"/>
  <c r="AM72" i="16"/>
  <c r="AM75" i="16"/>
  <c r="AM22" i="8"/>
  <c r="AM75" i="10"/>
  <c r="AM19" i="8"/>
  <c r="T36" i="10"/>
  <c r="W36" i="10"/>
  <c r="AJ36" i="10"/>
  <c r="AN36" i="10"/>
  <c r="S36" i="10"/>
  <c r="X36" i="10"/>
  <c r="AI36" i="10"/>
  <c r="AM36" i="10"/>
  <c r="I36" i="10"/>
  <c r="G36" i="10"/>
  <c r="AG36" i="10"/>
  <c r="AT36" i="10"/>
  <c r="H36" i="10"/>
  <c r="L36" i="10"/>
  <c r="M36" i="10"/>
  <c r="U36" i="10"/>
  <c r="V36" i="10"/>
  <c r="AA36" i="10"/>
  <c r="AE36" i="10"/>
  <c r="AF36" i="10"/>
  <c r="AH36" i="10"/>
  <c r="N36" i="10"/>
  <c r="Q36" i="10"/>
  <c r="AS36" i="10"/>
  <c r="AW36" i="10"/>
  <c r="K36" i="10"/>
  <c r="O36" i="10"/>
  <c r="Y36" i="10"/>
  <c r="AB36" i="10"/>
  <c r="AX36" i="10"/>
  <c r="AY36" i="10"/>
  <c r="AD36" i="10"/>
  <c r="AO36" i="10"/>
  <c r="AP36" i="10"/>
  <c r="AR36" i="10"/>
  <c r="AV36" i="10"/>
  <c r="J36" i="10"/>
  <c r="R36" i="10"/>
  <c r="AU36" i="10"/>
  <c r="P36" i="10"/>
  <c r="Z36" i="10"/>
  <c r="AC36" i="10"/>
  <c r="AK36" i="10"/>
  <c r="AL36" i="10"/>
  <c r="AQ36" i="10"/>
  <c r="BD75" i="14"/>
  <c r="BD75" i="18"/>
  <c r="BD72" i="16"/>
  <c r="BD75" i="16"/>
  <c r="BD22" i="8"/>
  <c r="BD75" i="10"/>
  <c r="BD19" i="8"/>
  <c r="AD75" i="14"/>
  <c r="AD75" i="18"/>
  <c r="AD75" i="16"/>
  <c r="AD22" i="8"/>
  <c r="Y53" i="14"/>
  <c r="AG53" i="14"/>
  <c r="AF53" i="14"/>
  <c r="AN53" i="14"/>
  <c r="AA53" i="14"/>
  <c r="AP53" i="14"/>
  <c r="AB53" i="14"/>
  <c r="AH53" i="14"/>
  <c r="X53" i="14"/>
  <c r="AC53" i="14"/>
  <c r="AE53" i="14"/>
  <c r="AJ53" i="14"/>
  <c r="AL53" i="14"/>
  <c r="AI53" i="14"/>
  <c r="AM53" i="14"/>
  <c r="AO53" i="14"/>
  <c r="AQ53" i="14"/>
  <c r="AS53" i="14"/>
  <c r="AU53" i="14"/>
  <c r="AZ53" i="14"/>
  <c r="AY53" i="14"/>
  <c r="AX53" i="14"/>
  <c r="Z53" i="14"/>
  <c r="AD53" i="14"/>
  <c r="AW53" i="14"/>
  <c r="BE53" i="14"/>
  <c r="AK53" i="14"/>
  <c r="AR53" i="14"/>
  <c r="AT53" i="14"/>
  <c r="AV53" i="14"/>
  <c r="BD53" i="14"/>
  <c r="BB53" i="14"/>
  <c r="BA53" i="14"/>
  <c r="BC53" i="14"/>
  <c r="G75" i="18"/>
  <c r="G75" i="16"/>
  <c r="G22" i="8"/>
  <c r="G75" i="14"/>
  <c r="BB75" i="14"/>
  <c r="BB72" i="18"/>
  <c r="BB75" i="18"/>
  <c r="BB72" i="16"/>
  <c r="BB75" i="16"/>
  <c r="BB22" i="8"/>
  <c r="BB75" i="10"/>
  <c r="BB19" i="8"/>
  <c r="AV75" i="14"/>
  <c r="AV75" i="18"/>
  <c r="AV72" i="16"/>
  <c r="AV75" i="16"/>
  <c r="AV22" i="8"/>
  <c r="AV75" i="10"/>
  <c r="AV82" i="10" s="1"/>
  <c r="AV19" i="8"/>
  <c r="AN75" i="14"/>
  <c r="AN75" i="18"/>
  <c r="AN72" i="18"/>
  <c r="AN72" i="16"/>
  <c r="AN75" i="16"/>
  <c r="AN22" i="8"/>
  <c r="AN75" i="10"/>
  <c r="AN19" i="8"/>
  <c r="AL75" i="14"/>
  <c r="AL75" i="18"/>
  <c r="AL72" i="18"/>
  <c r="AL75" i="16"/>
  <c r="AL72" i="16"/>
  <c r="AL22" i="8"/>
  <c r="AL75" i="10"/>
  <c r="AL19" i="8"/>
  <c r="AC75" i="14"/>
  <c r="AC75" i="18"/>
  <c r="AC75" i="16"/>
  <c r="AC22" i="8"/>
  <c r="AF75" i="14"/>
  <c r="AF75" i="18"/>
  <c r="AF72" i="18"/>
  <c r="AF72" i="16"/>
  <c r="AF75" i="16"/>
  <c r="AF75" i="10"/>
  <c r="AF22" i="8"/>
  <c r="AF19" i="8"/>
  <c r="M35" i="14"/>
  <c r="P35" i="14"/>
  <c r="F35" i="14"/>
  <c r="F65" i="14" s="1"/>
  <c r="G35" i="14"/>
  <c r="G65" i="14" s="1"/>
  <c r="AE35" i="14"/>
  <c r="AJ35" i="14"/>
  <c r="AN35" i="14"/>
  <c r="AR35" i="14"/>
  <c r="L35" i="14"/>
  <c r="V35" i="14"/>
  <c r="X35" i="14"/>
  <c r="Y35" i="14"/>
  <c r="Z35" i="14"/>
  <c r="N35" i="14"/>
  <c r="AA35" i="14"/>
  <c r="AK35" i="14"/>
  <c r="AO35" i="14"/>
  <c r="AD35" i="14"/>
  <c r="I35" i="14"/>
  <c r="J35" i="14"/>
  <c r="Q35" i="14"/>
  <c r="AB35" i="14"/>
  <c r="AL35" i="14"/>
  <c r="AP35" i="14"/>
  <c r="H35" i="14"/>
  <c r="R35" i="14"/>
  <c r="U35" i="14"/>
  <c r="W35" i="14"/>
  <c r="AG35" i="14"/>
  <c r="AH35" i="14"/>
  <c r="AV35" i="14"/>
  <c r="AM35" i="14"/>
  <c r="AC35" i="14"/>
  <c r="AS35" i="14"/>
  <c r="AW35" i="14"/>
  <c r="S35" i="14"/>
  <c r="AF35" i="14"/>
  <c r="K35" i="14"/>
  <c r="T35" i="14"/>
  <c r="AI35" i="14"/>
  <c r="AQ35" i="14"/>
  <c r="AT35" i="14"/>
  <c r="E68" i="14"/>
  <c r="O35" i="14"/>
  <c r="AU35" i="14"/>
  <c r="AX35" i="14"/>
  <c r="AF52" i="14"/>
  <c r="AE52" i="14"/>
  <c r="AM52" i="14"/>
  <c r="AB52" i="14"/>
  <c r="AH52" i="14"/>
  <c r="X52" i="14"/>
  <c r="AC52" i="14"/>
  <c r="AI52" i="14"/>
  <c r="AK52" i="14"/>
  <c r="AD52" i="14"/>
  <c r="W52" i="14"/>
  <c r="Z52" i="14"/>
  <c r="AA52" i="14"/>
  <c r="AY52" i="14"/>
  <c r="AX52" i="14"/>
  <c r="AJ52" i="14"/>
  <c r="AW52" i="14"/>
  <c r="BE52" i="14"/>
  <c r="AN52" i="14"/>
  <c r="AR52" i="14"/>
  <c r="AT52" i="14"/>
  <c r="AV52" i="14"/>
  <c r="BD52" i="14"/>
  <c r="BC52" i="14"/>
  <c r="Y52" i="14"/>
  <c r="AL52" i="14"/>
  <c r="BA52" i="14"/>
  <c r="AP52" i="14"/>
  <c r="BB52" i="14"/>
  <c r="AG52" i="14"/>
  <c r="AU52" i="14"/>
  <c r="AZ52" i="14"/>
  <c r="AO52" i="14"/>
  <c r="AQ52" i="14"/>
  <c r="AS52" i="14"/>
  <c r="AE72" i="14"/>
  <c r="F34" i="10"/>
  <c r="N65" i="18"/>
  <c r="S65" i="18"/>
  <c r="L65" i="16"/>
  <c r="AM72" i="14"/>
  <c r="W75" i="14"/>
  <c r="W75" i="18"/>
  <c r="W75" i="16"/>
  <c r="W22" i="8"/>
  <c r="W75" i="10"/>
  <c r="AD50" i="14"/>
  <c r="AC50" i="14"/>
  <c r="AK50" i="14"/>
  <c r="AM50" i="14"/>
  <c r="AO50" i="14"/>
  <c r="AU50" i="14"/>
  <c r="U50" i="14"/>
  <c r="V50" i="14"/>
  <c r="Y50" i="14"/>
  <c r="W50" i="14"/>
  <c r="Z50" i="14"/>
  <c r="AF50" i="14"/>
  <c r="AL50" i="14"/>
  <c r="AN50" i="14"/>
  <c r="AB50" i="14"/>
  <c r="AH50" i="14"/>
  <c r="AW50" i="14"/>
  <c r="BE50" i="14"/>
  <c r="X50" i="14"/>
  <c r="AE50" i="14"/>
  <c r="AJ50" i="14"/>
  <c r="AR50" i="14"/>
  <c r="AT50" i="14"/>
  <c r="BD50" i="14"/>
  <c r="AV50" i="14"/>
  <c r="BC50" i="14"/>
  <c r="AP50" i="14"/>
  <c r="BB50" i="14"/>
  <c r="BA50" i="14"/>
  <c r="AG50" i="14"/>
  <c r="AY50" i="14"/>
  <c r="AX50" i="14"/>
  <c r="AQ50" i="14"/>
  <c r="AZ50" i="14"/>
  <c r="AS50" i="14"/>
  <c r="AA50" i="14"/>
  <c r="AI50" i="14"/>
  <c r="AW75" i="14"/>
  <c r="AW72" i="18"/>
  <c r="AW75" i="18"/>
  <c r="AW75" i="16"/>
  <c r="AW72" i="16"/>
  <c r="AW75" i="10"/>
  <c r="AW82" i="10" s="1"/>
  <c r="AW22" i="8"/>
  <c r="AW19" i="8"/>
  <c r="K76" i="14"/>
  <c r="G65" i="16"/>
  <c r="J75" i="18"/>
  <c r="J75" i="16"/>
  <c r="J75" i="10"/>
  <c r="J22" i="8"/>
  <c r="J75" i="14"/>
  <c r="AX75" i="14"/>
  <c r="AX75" i="18"/>
  <c r="AX72" i="18"/>
  <c r="AX72" i="16"/>
  <c r="AX75" i="16"/>
  <c r="AX75" i="10"/>
  <c r="AX82" i="10" s="1"/>
  <c r="AX22" i="8"/>
  <c r="AX19" i="8"/>
  <c r="AU75" i="14"/>
  <c r="AU72" i="18"/>
  <c r="AU75" i="18"/>
  <c r="AU72" i="16"/>
  <c r="AU75" i="16"/>
  <c r="AU22" i="8"/>
  <c r="AU75" i="10"/>
  <c r="AU82" i="10" s="1"/>
  <c r="AU19" i="8"/>
  <c r="Q75" i="14"/>
  <c r="Q75" i="18"/>
  <c r="Q75" i="16"/>
  <c r="Q75" i="10"/>
  <c r="Q22" i="8"/>
  <c r="AK75" i="14"/>
  <c r="AK75" i="18"/>
  <c r="AK72" i="18"/>
  <c r="AK72" i="16"/>
  <c r="AK75" i="16"/>
  <c r="AK19" i="8"/>
  <c r="AK75" i="10"/>
  <c r="AK22" i="8"/>
  <c r="V75" i="14"/>
  <c r="V75" i="18"/>
  <c r="V75" i="16"/>
  <c r="V22" i="8"/>
  <c r="V75" i="10"/>
  <c r="U75" i="14"/>
  <c r="U75" i="18"/>
  <c r="U75" i="16"/>
  <c r="U75" i="10"/>
  <c r="U22" i="8"/>
  <c r="S43" i="16"/>
  <c r="N43" i="16"/>
  <c r="N65" i="16" s="1"/>
  <c r="AA43" i="16"/>
  <c r="AF43" i="16"/>
  <c r="U43" i="16"/>
  <c r="U65" i="16" s="1"/>
  <c r="V43" i="16"/>
  <c r="Q43" i="16"/>
  <c r="Q65" i="16" s="1"/>
  <c r="T43" i="16"/>
  <c r="T65" i="16" s="1"/>
  <c r="W43" i="16"/>
  <c r="AJ43" i="16"/>
  <c r="O43" i="16"/>
  <c r="O65" i="16" s="1"/>
  <c r="X43" i="16"/>
  <c r="X65" i="16" s="1"/>
  <c r="AC43" i="16"/>
  <c r="AD43" i="16"/>
  <c r="R43" i="16"/>
  <c r="R65" i="16" s="1"/>
  <c r="AB43" i="16"/>
  <c r="Z43" i="16"/>
  <c r="AG43" i="16"/>
  <c r="AI43" i="16"/>
  <c r="AL43" i="16"/>
  <c r="AP43" i="16"/>
  <c r="AT43" i="16"/>
  <c r="BA43" i="16"/>
  <c r="BC43" i="16"/>
  <c r="AH43" i="16"/>
  <c r="AK43" i="16"/>
  <c r="AO43" i="16"/>
  <c r="AS43" i="16"/>
  <c r="AW43" i="16"/>
  <c r="AZ43" i="16"/>
  <c r="Y43" i="16"/>
  <c r="Y65" i="16" s="1"/>
  <c r="AX43" i="16"/>
  <c r="AY43" i="16"/>
  <c r="AQ43" i="16"/>
  <c r="AN43" i="16"/>
  <c r="AE43" i="16"/>
  <c r="P43" i="16"/>
  <c r="P65" i="16" s="1"/>
  <c r="BB43" i="16"/>
  <c r="BE43" i="16"/>
  <c r="AU43" i="16"/>
  <c r="AM43" i="16"/>
  <c r="AR43" i="16"/>
  <c r="AV43" i="16"/>
  <c r="BD43" i="16"/>
  <c r="AN72" i="14"/>
  <c r="G65" i="18"/>
  <c r="K65" i="16"/>
  <c r="AQ75" i="14"/>
  <c r="AQ72" i="18"/>
  <c r="AQ75" i="18"/>
  <c r="AQ72" i="16"/>
  <c r="AQ75" i="16"/>
  <c r="AQ22" i="8"/>
  <c r="AQ75" i="10"/>
  <c r="AQ19" i="8"/>
  <c r="AO75" i="14"/>
  <c r="AO72" i="18"/>
  <c r="AO75" i="18"/>
  <c r="AO72" i="16"/>
  <c r="AO75" i="16"/>
  <c r="AO75" i="10"/>
  <c r="AO22" i="8"/>
  <c r="AO19" i="8"/>
  <c r="AQ72" i="14"/>
  <c r="F75" i="14"/>
  <c r="O75" i="14"/>
  <c r="O75" i="18"/>
  <c r="O75" i="16"/>
  <c r="O22" i="8"/>
  <c r="O75" i="10"/>
  <c r="AT75" i="14"/>
  <c r="AT75" i="18"/>
  <c r="AT72" i="18"/>
  <c r="AT75" i="16"/>
  <c r="AT72" i="16"/>
  <c r="AT22" i="8"/>
  <c r="AT19" i="8"/>
  <c r="AT75" i="10"/>
  <c r="AT82" i="10" s="1"/>
  <c r="BA75" i="14"/>
  <c r="BA72" i="18"/>
  <c r="BA75" i="18"/>
  <c r="BA75" i="16"/>
  <c r="BA72" i="16"/>
  <c r="BA19" i="8"/>
  <c r="BA22" i="8"/>
  <c r="BA75" i="10"/>
  <c r="AJ75" i="14"/>
  <c r="AJ75" i="18"/>
  <c r="AJ72" i="18"/>
  <c r="AJ72" i="16"/>
  <c r="AJ75" i="16"/>
  <c r="AJ75" i="10"/>
  <c r="AJ19" i="8"/>
  <c r="AJ22" i="8"/>
  <c r="M75" i="18"/>
  <c r="M75" i="16"/>
  <c r="M22" i="8"/>
  <c r="M75" i="10"/>
  <c r="P75" i="14"/>
  <c r="P75" i="18"/>
  <c r="P75" i="16"/>
  <c r="P75" i="10"/>
  <c r="P22" i="8"/>
  <c r="U37" i="10"/>
  <c r="V37" i="10"/>
  <c r="H37" i="10"/>
  <c r="J37" i="10"/>
  <c r="Q37" i="10"/>
  <c r="Z37" i="10"/>
  <c r="AG37" i="10"/>
  <c r="P37" i="10"/>
  <c r="R37" i="10"/>
  <c r="AC37" i="10"/>
  <c r="X37" i="10"/>
  <c r="AI37" i="10"/>
  <c r="AT37" i="10"/>
  <c r="L37" i="10"/>
  <c r="M37" i="10"/>
  <c r="T37" i="10"/>
  <c r="W37" i="10"/>
  <c r="AA37" i="10"/>
  <c r="AE37" i="10"/>
  <c r="AF37" i="10"/>
  <c r="AH37" i="10"/>
  <c r="AN37" i="10"/>
  <c r="N37" i="10"/>
  <c r="S37" i="10"/>
  <c r="AS37" i="10"/>
  <c r="AW37" i="10"/>
  <c r="AZ37" i="10"/>
  <c r="I37" i="10"/>
  <c r="K37" i="10"/>
  <c r="O37" i="10"/>
  <c r="Y37" i="10"/>
  <c r="AB37" i="10"/>
  <c r="AJ37" i="10"/>
  <c r="AX37" i="10"/>
  <c r="AY37" i="10"/>
  <c r="AP37" i="10"/>
  <c r="AU37" i="10"/>
  <c r="AL37" i="10"/>
  <c r="AM37" i="10"/>
  <c r="AD37" i="10"/>
  <c r="AK37" i="10"/>
  <c r="AR37" i="10"/>
  <c r="AQ37" i="10"/>
  <c r="AO37" i="10"/>
  <c r="AV37" i="10"/>
  <c r="E73" i="14"/>
  <c r="I73" i="14"/>
  <c r="AC73" i="14"/>
  <c r="AB73" i="14"/>
  <c r="AJ73" i="14"/>
  <c r="AA73" i="14"/>
  <c r="AG73" i="14"/>
  <c r="AT73" i="14"/>
  <c r="O73" i="14"/>
  <c r="P73" i="14"/>
  <c r="W73" i="14"/>
  <c r="AH73" i="14"/>
  <c r="AL73" i="14"/>
  <c r="AN73" i="14"/>
  <c r="J73" i="14"/>
  <c r="Q73" i="14"/>
  <c r="R73" i="14"/>
  <c r="T73" i="14"/>
  <c r="F73" i="14"/>
  <c r="G73" i="14"/>
  <c r="H73" i="14"/>
  <c r="U73" i="14"/>
  <c r="AI73" i="14"/>
  <c r="AP73" i="14"/>
  <c r="V73" i="14"/>
  <c r="Y73" i="14"/>
  <c r="AE73" i="14"/>
  <c r="AV73" i="14"/>
  <c r="BD73" i="14"/>
  <c r="M73" i="14"/>
  <c r="BC73" i="14"/>
  <c r="AK73" i="14"/>
  <c r="AQ73" i="14"/>
  <c r="AS73" i="14"/>
  <c r="BB73" i="14"/>
  <c r="N73" i="14"/>
  <c r="AU73" i="14"/>
  <c r="BA73" i="14"/>
  <c r="K73" i="14"/>
  <c r="X73" i="14"/>
  <c r="AF73" i="14"/>
  <c r="AZ73" i="14"/>
  <c r="L73" i="14"/>
  <c r="S73" i="14"/>
  <c r="AM73" i="14"/>
  <c r="AO73" i="14"/>
  <c r="AR73" i="14"/>
  <c r="AX73" i="14"/>
  <c r="AY73" i="14"/>
  <c r="Z73" i="14"/>
  <c r="BE73" i="14"/>
  <c r="L73" i="18"/>
  <c r="Y73" i="18"/>
  <c r="AB73" i="18"/>
  <c r="E73" i="18"/>
  <c r="F73" i="18"/>
  <c r="R73" i="18"/>
  <c r="S73" i="18"/>
  <c r="AD73" i="14"/>
  <c r="Q73" i="18"/>
  <c r="T73" i="18"/>
  <c r="AW73" i="14"/>
  <c r="J73" i="18"/>
  <c r="N73" i="18"/>
  <c r="W73" i="18"/>
  <c r="I73" i="18"/>
  <c r="O73" i="18"/>
  <c r="U73" i="18"/>
  <c r="H73" i="18"/>
  <c r="AA73" i="18"/>
  <c r="M73" i="18"/>
  <c r="Z73" i="18"/>
  <c r="AD73" i="18"/>
  <c r="K73" i="18"/>
  <c r="V73" i="18"/>
  <c r="AC73" i="18"/>
  <c r="X73" i="18"/>
  <c r="AH73" i="18"/>
  <c r="AX73" i="18"/>
  <c r="BC73" i="18"/>
  <c r="AI73" i="18"/>
  <c r="AY73" i="18"/>
  <c r="BB73" i="18"/>
  <c r="F73" i="16"/>
  <c r="AJ73" i="18"/>
  <c r="AZ73" i="18"/>
  <c r="BA73" i="18"/>
  <c r="I73" i="16"/>
  <c r="AL73" i="18"/>
  <c r="AN73" i="18"/>
  <c r="AP73" i="18"/>
  <c r="AR73" i="18"/>
  <c r="AT73" i="18"/>
  <c r="AV73" i="18"/>
  <c r="P73" i="18"/>
  <c r="AE73" i="18"/>
  <c r="BD73" i="18"/>
  <c r="E73" i="16"/>
  <c r="AF73" i="18"/>
  <c r="AK73" i="18"/>
  <c r="BE73" i="18"/>
  <c r="K73" i="16"/>
  <c r="R73" i="16"/>
  <c r="AG73" i="18"/>
  <c r="AM73" i="18"/>
  <c r="AO73" i="18"/>
  <c r="AQ73" i="18"/>
  <c r="AS73" i="18"/>
  <c r="AU73" i="18"/>
  <c r="AW73" i="18"/>
  <c r="J73" i="16"/>
  <c r="L73" i="16"/>
  <c r="M73" i="16"/>
  <c r="H73" i="16"/>
  <c r="N73" i="16"/>
  <c r="P73" i="16"/>
  <c r="Z73" i="16"/>
  <c r="AE73" i="16"/>
  <c r="AJ73" i="16"/>
  <c r="T73" i="16"/>
  <c r="U73" i="16"/>
  <c r="Q73" i="16"/>
  <c r="V73" i="16"/>
  <c r="AI73" i="16"/>
  <c r="O73" i="16"/>
  <c r="S73" i="16"/>
  <c r="W73" i="16"/>
  <c r="AH73" i="16"/>
  <c r="G73" i="18"/>
  <c r="AB73" i="16"/>
  <c r="AC73" i="16"/>
  <c r="G73" i="16"/>
  <c r="AA73" i="16"/>
  <c r="X73" i="16"/>
  <c r="AF73" i="16"/>
  <c r="AK73" i="16"/>
  <c r="AO73" i="16"/>
  <c r="AS73" i="16"/>
  <c r="AW73" i="16"/>
  <c r="AZ73" i="16"/>
  <c r="AG73" i="16"/>
  <c r="AX73" i="16"/>
  <c r="AY73" i="16"/>
  <c r="AN73" i="16"/>
  <c r="AR73" i="16"/>
  <c r="AV73" i="16"/>
  <c r="BD73" i="16"/>
  <c r="Y73" i="16"/>
  <c r="AD73" i="16"/>
  <c r="BB73" i="16"/>
  <c r="AL73" i="16"/>
  <c r="AM73" i="16"/>
  <c r="BA73" i="16"/>
  <c r="AP73" i="16"/>
  <c r="BE73" i="16"/>
  <c r="AQ73" i="16"/>
  <c r="AU73" i="16"/>
  <c r="BC73" i="16"/>
  <c r="AT73" i="16"/>
  <c r="I73" i="10"/>
  <c r="P73" i="10"/>
  <c r="Y73" i="10"/>
  <c r="AF73" i="10"/>
  <c r="E73" i="10"/>
  <c r="L73" i="10"/>
  <c r="M73" i="10"/>
  <c r="AB73" i="10"/>
  <c r="AC73" i="10"/>
  <c r="J73" i="10"/>
  <c r="O73" i="10"/>
  <c r="Q73" i="10"/>
  <c r="AP73" i="10"/>
  <c r="AX73" i="10"/>
  <c r="AY73" i="10"/>
  <c r="BB20" i="8"/>
  <c r="AT20" i="8"/>
  <c r="AL20" i="8"/>
  <c r="AD20" i="8"/>
  <c r="V20" i="8"/>
  <c r="N20" i="8"/>
  <c r="F20" i="8"/>
  <c r="AK73" i="10"/>
  <c r="AR73" i="10"/>
  <c r="AV73" i="10"/>
  <c r="BD73" i="10"/>
  <c r="BA20" i="8"/>
  <c r="AS20" i="8"/>
  <c r="AK20" i="8"/>
  <c r="AC20" i="8"/>
  <c r="U20" i="8"/>
  <c r="M20" i="8"/>
  <c r="E20" i="8"/>
  <c r="Z20" i="8"/>
  <c r="T73" i="10"/>
  <c r="U73" i="10"/>
  <c r="Z73" i="10"/>
  <c r="AE73" i="10"/>
  <c r="AG73" i="10"/>
  <c r="AL73" i="10"/>
  <c r="BB73" i="10"/>
  <c r="AZ20" i="8"/>
  <c r="AR20" i="8"/>
  <c r="AJ20" i="8"/>
  <c r="AB20" i="8"/>
  <c r="T20" i="8"/>
  <c r="L20" i="8"/>
  <c r="S73" i="10"/>
  <c r="V73" i="10"/>
  <c r="AM73" i="10"/>
  <c r="AQ73" i="10"/>
  <c r="AU73" i="10"/>
  <c r="BE73" i="10"/>
  <c r="AY20" i="8"/>
  <c r="AQ20" i="8"/>
  <c r="AI20" i="8"/>
  <c r="AA20" i="8"/>
  <c r="S20" i="8"/>
  <c r="K20" i="8"/>
  <c r="AH20" i="8"/>
  <c r="R20" i="8"/>
  <c r="J20" i="8"/>
  <c r="K73" i="10"/>
  <c r="W73" i="10"/>
  <c r="X73" i="10"/>
  <c r="AD73" i="10"/>
  <c r="AH73" i="10"/>
  <c r="AX20" i="8"/>
  <c r="AP20" i="8"/>
  <c r="G73" i="10"/>
  <c r="N73" i="10"/>
  <c r="AA73" i="10"/>
  <c r="F73" i="10"/>
  <c r="AO73" i="10"/>
  <c r="BD20" i="8"/>
  <c r="AM20" i="8"/>
  <c r="I20" i="8"/>
  <c r="AJ73" i="10"/>
  <c r="AZ73" i="10"/>
  <c r="AG20" i="8"/>
  <c r="P20" i="8"/>
  <c r="AS73" i="10"/>
  <c r="BE20" i="8"/>
  <c r="AN20" i="8"/>
  <c r="W20" i="8"/>
  <c r="AN73" i="10"/>
  <c r="AT73" i="10"/>
  <c r="AO20" i="8"/>
  <c r="BC20" i="8"/>
  <c r="Y20" i="8"/>
  <c r="AF20" i="8"/>
  <c r="X20" i="8"/>
  <c r="AW20" i="8"/>
  <c r="BC73" i="10"/>
  <c r="AU20" i="8"/>
  <c r="Q20" i="8"/>
  <c r="R73" i="10"/>
  <c r="AW73" i="10"/>
  <c r="G20" i="8"/>
  <c r="AV20" i="8"/>
  <c r="AE20" i="8"/>
  <c r="H73" i="10"/>
  <c r="O20" i="8"/>
  <c r="AI73" i="10"/>
  <c r="BA73" i="10"/>
  <c r="H20" i="8"/>
  <c r="AO72" i="14"/>
  <c r="O65" i="18"/>
  <c r="W65" i="16"/>
  <c r="I65" i="16"/>
  <c r="AA75" i="14"/>
  <c r="AA75" i="18"/>
  <c r="AA75" i="16"/>
  <c r="AA22" i="8"/>
  <c r="AP75" i="14"/>
  <c r="AP75" i="18"/>
  <c r="AP72" i="18"/>
  <c r="AP75" i="16"/>
  <c r="AP72" i="16"/>
  <c r="AP75" i="10"/>
  <c r="AP22" i="8"/>
  <c r="AP19" i="8"/>
  <c r="AE51" i="14"/>
  <c r="AD51" i="14"/>
  <c r="AL51" i="14"/>
  <c r="X51" i="14"/>
  <c r="AC51" i="14"/>
  <c r="AI51" i="14"/>
  <c r="AK51" i="14"/>
  <c r="AV51" i="14"/>
  <c r="AM51" i="14"/>
  <c r="AO51" i="14"/>
  <c r="V51" i="14"/>
  <c r="Y51" i="14"/>
  <c r="AJ51" i="14"/>
  <c r="AA51" i="14"/>
  <c r="AG51" i="14"/>
  <c r="AF51" i="14"/>
  <c r="AX51" i="14"/>
  <c r="AW51" i="14"/>
  <c r="BE51" i="14"/>
  <c r="Z51" i="14"/>
  <c r="AN51" i="14"/>
  <c r="AR51" i="14"/>
  <c r="AT51" i="14"/>
  <c r="BD51" i="14"/>
  <c r="BC51" i="14"/>
  <c r="W51" i="14"/>
  <c r="AP51" i="14"/>
  <c r="BB51" i="14"/>
  <c r="AB51" i="14"/>
  <c r="AQ51" i="14"/>
  <c r="AS51" i="14"/>
  <c r="AU51" i="14"/>
  <c r="AZ51" i="14"/>
  <c r="BA51" i="14"/>
  <c r="AH51" i="14"/>
  <c r="AY51" i="14"/>
  <c r="AY75" i="14"/>
  <c r="AY72" i="18"/>
  <c r="AY75" i="18"/>
  <c r="AY72" i="16"/>
  <c r="AY75" i="16"/>
  <c r="AY75" i="10"/>
  <c r="AY82" i="10" s="1"/>
  <c r="AY22" i="8"/>
  <c r="AY19" i="8"/>
  <c r="Y49" i="18"/>
  <c r="AD49" i="18"/>
  <c r="X49" i="18"/>
  <c r="AE49" i="18"/>
  <c r="V49" i="18"/>
  <c r="V65" i="18" s="1"/>
  <c r="AG49" i="18"/>
  <c r="W49" i="18"/>
  <c r="Z49" i="18"/>
  <c r="AF49" i="18"/>
  <c r="AH49" i="18"/>
  <c r="U49" i="18"/>
  <c r="U65" i="18" s="1"/>
  <c r="AI49" i="18"/>
  <c r="AJ49" i="18"/>
  <c r="AK49" i="18"/>
  <c r="AL49" i="18"/>
  <c r="T49" i="18"/>
  <c r="T65" i="18" s="1"/>
  <c r="AA49" i="18"/>
  <c r="AY49" i="18"/>
  <c r="BB49" i="18"/>
  <c r="AC49" i="18"/>
  <c r="AN49" i="18"/>
  <c r="AO49" i="18"/>
  <c r="AP49" i="18"/>
  <c r="AQ49" i="18"/>
  <c r="AR49" i="18"/>
  <c r="AS49" i="18"/>
  <c r="AT49" i="18"/>
  <c r="AU49" i="18"/>
  <c r="AV49" i="18"/>
  <c r="AW49" i="18"/>
  <c r="BD49" i="18"/>
  <c r="BA49" i="18"/>
  <c r="BE49" i="18"/>
  <c r="AB49" i="18"/>
  <c r="BC49" i="18"/>
  <c r="AX49" i="18"/>
  <c r="AM49" i="18"/>
  <c r="AZ49" i="18"/>
  <c r="H75" i="18"/>
  <c r="H75" i="16"/>
  <c r="H22" i="8"/>
  <c r="H75" i="10"/>
  <c r="AK62" i="10"/>
  <c r="AO62" i="10"/>
  <c r="AJ62" i="10"/>
  <c r="AN62" i="10"/>
  <c r="AP62" i="10"/>
  <c r="AQ62" i="10"/>
  <c r="AU62" i="10"/>
  <c r="BE62" i="10"/>
  <c r="AL62" i="10"/>
  <c r="AM62" i="10"/>
  <c r="AT62" i="10"/>
  <c r="BA62" i="10"/>
  <c r="AG62" i="10"/>
  <c r="BC62" i="10"/>
  <c r="AI62" i="10"/>
  <c r="AS62" i="10"/>
  <c r="AW62" i="10"/>
  <c r="AZ62" i="10"/>
  <c r="AY62" i="10"/>
  <c r="AH62" i="10"/>
  <c r="AV62" i="10"/>
  <c r="BB62" i="10"/>
  <c r="BD62" i="10"/>
  <c r="AR62" i="10"/>
  <c r="AX62" i="10"/>
  <c r="AP72" i="14"/>
  <c r="BE75" i="14"/>
  <c r="BE72" i="18"/>
  <c r="BE75" i="18"/>
  <c r="BE72" i="16"/>
  <c r="BE75" i="16"/>
  <c r="BE75" i="10"/>
  <c r="BE22" i="8"/>
  <c r="BE19" i="8"/>
  <c r="AS75" i="14"/>
  <c r="AS72" i="18"/>
  <c r="AS75" i="18"/>
  <c r="AS75" i="16"/>
  <c r="AS72" i="16"/>
  <c r="AS19" i="8"/>
  <c r="AS75" i="10"/>
  <c r="AS82" i="10" s="1"/>
  <c r="AS22" i="8"/>
  <c r="AZ75" i="14"/>
  <c r="AZ72" i="18"/>
  <c r="AZ75" i="18"/>
  <c r="AZ75" i="16"/>
  <c r="AZ72" i="16"/>
  <c r="AZ75" i="10"/>
  <c r="AZ19" i="8"/>
  <c r="AZ22" i="8"/>
  <c r="AI75" i="14"/>
  <c r="AI75" i="18"/>
  <c r="AI72" i="18"/>
  <c r="AI75" i="16"/>
  <c r="AI72" i="16"/>
  <c r="AI75" i="10"/>
  <c r="AI22" i="8"/>
  <c r="AI19" i="8"/>
  <c r="Y75" i="14"/>
  <c r="Y75" i="18"/>
  <c r="Y75" i="16"/>
  <c r="Y75" i="10"/>
  <c r="Y22" i="8"/>
  <c r="AH75" i="14"/>
  <c r="AH75" i="18"/>
  <c r="AH72" i="18"/>
  <c r="AH72" i="16"/>
  <c r="AH75" i="16"/>
  <c r="AH22" i="8"/>
  <c r="AH75" i="10"/>
  <c r="AH19" i="8"/>
  <c r="AW72" i="14"/>
  <c r="F78" i="18"/>
  <c r="R78" i="18"/>
  <c r="S78" i="18"/>
  <c r="AH78" i="18"/>
  <c r="G78" i="18"/>
  <c r="P78" i="18"/>
  <c r="U78" i="18"/>
  <c r="AF78" i="18"/>
  <c r="I78" i="18"/>
  <c r="K78" i="18"/>
  <c r="Z78" i="18"/>
  <c r="AA78" i="18"/>
  <c r="L78" i="18"/>
  <c r="E78" i="18"/>
  <c r="N78" i="18"/>
  <c r="T78" i="18"/>
  <c r="AE78" i="18"/>
  <c r="X78" i="18"/>
  <c r="AG78" i="18"/>
  <c r="O78" i="18"/>
  <c r="Q78" i="18"/>
  <c r="AI78" i="18"/>
  <c r="AJ78" i="18"/>
  <c r="AK78" i="18"/>
  <c r="AL78" i="18"/>
  <c r="H78" i="18"/>
  <c r="J78" i="18"/>
  <c r="W78" i="18"/>
  <c r="AB78" i="18"/>
  <c r="AC78" i="18"/>
  <c r="AZ78" i="18"/>
  <c r="BA78" i="18"/>
  <c r="AD78" i="18"/>
  <c r="Y78" i="18"/>
  <c r="AM78" i="18"/>
  <c r="AN78" i="18"/>
  <c r="AO78" i="18"/>
  <c r="AP78" i="18"/>
  <c r="AQ78" i="18"/>
  <c r="AR78" i="18"/>
  <c r="AS78" i="18"/>
  <c r="AT78" i="18"/>
  <c r="AU78" i="18"/>
  <c r="AV78" i="18"/>
  <c r="AW78" i="18"/>
  <c r="BD78" i="18"/>
  <c r="L78" i="16"/>
  <c r="V78" i="18"/>
  <c r="K78" i="16"/>
  <c r="AY78" i="18"/>
  <c r="M78" i="18"/>
  <c r="Q78" i="16"/>
  <c r="O78" i="16"/>
  <c r="E78" i="16"/>
  <c r="G78" i="16"/>
  <c r="BE78" i="18"/>
  <c r="M78" i="16"/>
  <c r="S78" i="16"/>
  <c r="Y78" i="16"/>
  <c r="AF78" i="16"/>
  <c r="AX78" i="18"/>
  <c r="I78" i="16"/>
  <c r="AB78" i="16"/>
  <c r="AC78" i="16"/>
  <c r="P78" i="16"/>
  <c r="BB78" i="18"/>
  <c r="BC78" i="18"/>
  <c r="F78" i="16"/>
  <c r="X78" i="16"/>
  <c r="AG78" i="16"/>
  <c r="H78" i="16"/>
  <c r="J78" i="16"/>
  <c r="Z78" i="16"/>
  <c r="N78" i="16"/>
  <c r="R78" i="16"/>
  <c r="T78" i="16"/>
  <c r="U78" i="16"/>
  <c r="W78" i="16"/>
  <c r="AD78" i="16"/>
  <c r="AJ78" i="16"/>
  <c r="AN78" i="16"/>
  <c r="AE78" i="16"/>
  <c r="AH78" i="16"/>
  <c r="BB78" i="16"/>
  <c r="M78" i="14"/>
  <c r="N78" i="14"/>
  <c r="AM78" i="16"/>
  <c r="AQ78" i="16"/>
  <c r="AU78" i="16"/>
  <c r="BE78" i="16"/>
  <c r="AI78" i="16"/>
  <c r="AL78" i="16"/>
  <c r="AP78" i="16"/>
  <c r="AT78" i="16"/>
  <c r="BA78" i="16"/>
  <c r="AA78" i="16"/>
  <c r="AK78" i="16"/>
  <c r="G78" i="14"/>
  <c r="J78" i="14"/>
  <c r="AB78" i="14"/>
  <c r="AR78" i="16"/>
  <c r="AS78" i="16"/>
  <c r="AV78" i="16"/>
  <c r="AW78" i="16"/>
  <c r="AZ78" i="16"/>
  <c r="BC78" i="16"/>
  <c r="AD78" i="14"/>
  <c r="AI78" i="14"/>
  <c r="AO78" i="16"/>
  <c r="BD78" i="16"/>
  <c r="E78" i="14"/>
  <c r="T78" i="14"/>
  <c r="V78" i="14"/>
  <c r="X78" i="14"/>
  <c r="Y78" i="14"/>
  <c r="K78" i="14"/>
  <c r="Z78" i="14"/>
  <c r="AY78" i="16"/>
  <c r="S78" i="14"/>
  <c r="AC78" i="14"/>
  <c r="F78" i="14"/>
  <c r="AA78" i="14"/>
  <c r="I78" i="14"/>
  <c r="W78" i="14"/>
  <c r="AO78" i="14"/>
  <c r="V78" i="16"/>
  <c r="U78" i="14"/>
  <c r="AK78" i="14"/>
  <c r="AU78" i="14"/>
  <c r="AZ78" i="14"/>
  <c r="BE78" i="14"/>
  <c r="AX78" i="16"/>
  <c r="H78" i="14"/>
  <c r="O78" i="14"/>
  <c r="AN78" i="14"/>
  <c r="AX78" i="14"/>
  <c r="AM78" i="14"/>
  <c r="AQ78" i="14"/>
  <c r="AR78" i="14"/>
  <c r="AV78" i="14"/>
  <c r="BA78" i="14"/>
  <c r="BD78" i="14"/>
  <c r="P78" i="14"/>
  <c r="AG78" i="14"/>
  <c r="AL78" i="14"/>
  <c r="BB78" i="14"/>
  <c r="BC78" i="14"/>
  <c r="Q78" i="14"/>
  <c r="AF78" i="14"/>
  <c r="AS78" i="14"/>
  <c r="AW78" i="14"/>
  <c r="R78" i="14"/>
  <c r="AE78" i="14"/>
  <c r="AH78" i="14"/>
  <c r="AJ78" i="14"/>
  <c r="AY78" i="14"/>
  <c r="H78" i="10"/>
  <c r="K78" i="10"/>
  <c r="N78" i="10"/>
  <c r="AA78" i="10"/>
  <c r="AD78" i="10"/>
  <c r="AK78" i="10"/>
  <c r="AO78" i="10"/>
  <c r="AP78" i="14"/>
  <c r="J78" i="10"/>
  <c r="O78" i="10"/>
  <c r="Z78" i="10"/>
  <c r="AE78" i="10"/>
  <c r="AJ78" i="10"/>
  <c r="AN78" i="10"/>
  <c r="L78" i="14"/>
  <c r="I78" i="10"/>
  <c r="AT78" i="14"/>
  <c r="F78" i="10"/>
  <c r="L78" i="10"/>
  <c r="P78" i="10"/>
  <c r="W78" i="10"/>
  <c r="AH78" i="10"/>
  <c r="AQ78" i="10"/>
  <c r="AU78" i="10"/>
  <c r="BE78" i="10"/>
  <c r="AY25" i="8"/>
  <c r="AQ25" i="8"/>
  <c r="AI25" i="8"/>
  <c r="AA25" i="8"/>
  <c r="S25" i="8"/>
  <c r="K25" i="8"/>
  <c r="G78" i="10"/>
  <c r="M78" i="10"/>
  <c r="X78" i="10"/>
  <c r="AI78" i="10"/>
  <c r="AX25" i="8"/>
  <c r="AP25" i="8"/>
  <c r="AH25" i="8"/>
  <c r="Z25" i="8"/>
  <c r="R25" i="8"/>
  <c r="J25" i="8"/>
  <c r="G25" i="8"/>
  <c r="R78" i="10"/>
  <c r="AT78" i="10"/>
  <c r="BA78" i="10"/>
  <c r="BE25" i="8"/>
  <c r="AW25" i="8"/>
  <c r="AO25" i="8"/>
  <c r="AG25" i="8"/>
  <c r="Y25" i="8"/>
  <c r="Q25" i="8"/>
  <c r="I25" i="8"/>
  <c r="Y78" i="10"/>
  <c r="AC78" i="10"/>
  <c r="BC78" i="10"/>
  <c r="BD25" i="8"/>
  <c r="AV25" i="8"/>
  <c r="AN25" i="8"/>
  <c r="AF25" i="8"/>
  <c r="X25" i="8"/>
  <c r="P25" i="8"/>
  <c r="H25" i="8"/>
  <c r="AE25" i="8"/>
  <c r="O25" i="8"/>
  <c r="AP78" i="10"/>
  <c r="AS78" i="10"/>
  <c r="AW78" i="10"/>
  <c r="AZ78" i="10"/>
  <c r="BC25" i="8"/>
  <c r="AU25" i="8"/>
  <c r="AM25" i="8"/>
  <c r="W25" i="8"/>
  <c r="E78" i="10"/>
  <c r="AV78" i="10"/>
  <c r="AY78" i="10"/>
  <c r="U25" i="8"/>
  <c r="Q78" i="10"/>
  <c r="AS25" i="8"/>
  <c r="AL25" i="8"/>
  <c r="L25" i="8"/>
  <c r="AM78" i="10"/>
  <c r="BB25" i="8"/>
  <c r="AF78" i="10"/>
  <c r="BD78" i="10"/>
  <c r="AJ25" i="8"/>
  <c r="E25" i="8"/>
  <c r="BB78" i="10"/>
  <c r="AK25" i="8"/>
  <c r="AD25" i="8"/>
  <c r="AZ25" i="8"/>
  <c r="N25" i="8"/>
  <c r="AL78" i="10"/>
  <c r="AC25" i="8"/>
  <c r="V25" i="8"/>
  <c r="AG78" i="10"/>
  <c r="M25" i="8"/>
  <c r="F25" i="8"/>
  <c r="T78" i="10"/>
  <c r="U78" i="10"/>
  <c r="V78" i="10"/>
  <c r="AB78" i="10"/>
  <c r="AX78" i="10"/>
  <c r="BA25" i="8"/>
  <c r="AT25" i="8"/>
  <c r="T25" i="8"/>
  <c r="AR25" i="8"/>
  <c r="AB25" i="8"/>
  <c r="S78" i="10"/>
  <c r="AR78" i="10"/>
  <c r="I37" i="14"/>
  <c r="O37" i="14"/>
  <c r="S37" i="14"/>
  <c r="AF37" i="14"/>
  <c r="AI37" i="14"/>
  <c r="AM37" i="14"/>
  <c r="AQ37" i="14"/>
  <c r="K37" i="14"/>
  <c r="T37" i="14"/>
  <c r="AC37" i="14"/>
  <c r="AE37" i="14"/>
  <c r="AJ37" i="14"/>
  <c r="AN37" i="14"/>
  <c r="L37" i="14"/>
  <c r="N37" i="14"/>
  <c r="V37" i="14"/>
  <c r="X37" i="14"/>
  <c r="Y37" i="14"/>
  <c r="Z37" i="14"/>
  <c r="AA37" i="14"/>
  <c r="AK37" i="14"/>
  <c r="AO37" i="14"/>
  <c r="AD37" i="14"/>
  <c r="H37" i="14"/>
  <c r="P37" i="14"/>
  <c r="Q37" i="14"/>
  <c r="AB37" i="14"/>
  <c r="AU37" i="14"/>
  <c r="AZ37" i="14"/>
  <c r="AX37" i="14"/>
  <c r="R37" i="14"/>
  <c r="AH37" i="14"/>
  <c r="AV37" i="14"/>
  <c r="AG37" i="14"/>
  <c r="AR37" i="14"/>
  <c r="J37" i="14"/>
  <c r="W37" i="14"/>
  <c r="AS37" i="14"/>
  <c r="AW37" i="14"/>
  <c r="M37" i="14"/>
  <c r="U37" i="14"/>
  <c r="AY37" i="14"/>
  <c r="AT37" i="14"/>
  <c r="AL37" i="14"/>
  <c r="AP37" i="14"/>
  <c r="L65" i="18"/>
  <c r="P65" i="18"/>
  <c r="K65" i="18"/>
  <c r="Z65" i="16"/>
  <c r="H65" i="16"/>
  <c r="L40" i="10"/>
  <c r="O40" i="10"/>
  <c r="AB40" i="10"/>
  <c r="AE40" i="10"/>
  <c r="AL40" i="10"/>
  <c r="AP40" i="10"/>
  <c r="K40" i="10"/>
  <c r="P40" i="10"/>
  <c r="AA40" i="10"/>
  <c r="AF40" i="10"/>
  <c r="AK40" i="10"/>
  <c r="AO40" i="10"/>
  <c r="Z40" i="10"/>
  <c r="AD40" i="10"/>
  <c r="AR40" i="10"/>
  <c r="AV40" i="10"/>
  <c r="BB40" i="10"/>
  <c r="R40" i="10"/>
  <c r="AM40" i="10"/>
  <c r="AQ40" i="10"/>
  <c r="AU40" i="10"/>
  <c r="U40" i="10"/>
  <c r="V40" i="10"/>
  <c r="AC40" i="10"/>
  <c r="AG40" i="10"/>
  <c r="T40" i="10"/>
  <c r="W40" i="10"/>
  <c r="X40" i="10"/>
  <c r="AH40" i="10"/>
  <c r="AI40" i="10"/>
  <c r="AN40" i="10"/>
  <c r="AT40" i="10"/>
  <c r="BA40" i="10"/>
  <c r="N40" i="10"/>
  <c r="AY40" i="10"/>
  <c r="Y40" i="10"/>
  <c r="M40" i="10"/>
  <c r="Q40" i="10"/>
  <c r="AS40" i="10"/>
  <c r="AX40" i="10"/>
  <c r="AZ40" i="10"/>
  <c r="AJ40" i="10"/>
  <c r="S40" i="10"/>
  <c r="BC40" i="10"/>
  <c r="AW40" i="10"/>
  <c r="R75" i="14"/>
  <c r="R75" i="18"/>
  <c r="R75" i="16"/>
  <c r="R22" i="8"/>
  <c r="R75" i="10"/>
  <c r="N75" i="18"/>
  <c r="N75" i="16"/>
  <c r="N75" i="10"/>
  <c r="N22" i="8"/>
  <c r="I75" i="18"/>
  <c r="I75" i="16"/>
  <c r="I22" i="8"/>
  <c r="I75" i="10"/>
  <c r="I75" i="14"/>
  <c r="K75" i="18"/>
  <c r="K75" i="16"/>
  <c r="K75" i="10"/>
  <c r="K22" i="8"/>
  <c r="K38" i="14"/>
  <c r="R38" i="14"/>
  <c r="M38" i="14"/>
  <c r="P38" i="14"/>
  <c r="U38" i="14"/>
  <c r="W38" i="14"/>
  <c r="AG38" i="14"/>
  <c r="AH38" i="14"/>
  <c r="O38" i="14"/>
  <c r="S38" i="14"/>
  <c r="AF38" i="14"/>
  <c r="AI38" i="14"/>
  <c r="T38" i="14"/>
  <c r="AC38" i="14"/>
  <c r="AE38" i="14"/>
  <c r="L38" i="14"/>
  <c r="N38" i="14"/>
  <c r="V38" i="14"/>
  <c r="X38" i="14"/>
  <c r="Y38" i="14"/>
  <c r="Z38" i="14"/>
  <c r="AA38" i="14"/>
  <c r="AL38" i="14"/>
  <c r="AO38" i="14"/>
  <c r="AP38" i="14"/>
  <c r="Q38" i="14"/>
  <c r="AB38" i="14"/>
  <c r="AJ38" i="14"/>
  <c r="AU38" i="14"/>
  <c r="AZ38" i="14"/>
  <c r="AN38" i="14"/>
  <c r="AX38" i="14"/>
  <c r="AD38" i="14"/>
  <c r="AM38" i="14"/>
  <c r="AV38" i="14"/>
  <c r="BA38" i="14"/>
  <c r="AK38" i="14"/>
  <c r="AR38" i="14"/>
  <c r="I38" i="14"/>
  <c r="J38" i="14"/>
  <c r="AS38" i="14"/>
  <c r="AW38" i="14"/>
  <c r="AQ38" i="14"/>
  <c r="AY38" i="14"/>
  <c r="AT38" i="14"/>
  <c r="H35" i="10"/>
  <c r="J35" i="10"/>
  <c r="Q35" i="10"/>
  <c r="Z35" i="10"/>
  <c r="AG35" i="10"/>
  <c r="M35" i="10"/>
  <c r="N35" i="10"/>
  <c r="AC35" i="10"/>
  <c r="AD35" i="10"/>
  <c r="G35" i="10"/>
  <c r="G65" i="10" s="1"/>
  <c r="K35" i="10"/>
  <c r="L35" i="10"/>
  <c r="U35" i="10"/>
  <c r="V35" i="10"/>
  <c r="X35" i="10"/>
  <c r="AA35" i="10"/>
  <c r="AE35" i="10"/>
  <c r="AF35" i="10"/>
  <c r="AH35" i="10"/>
  <c r="AI35" i="10"/>
  <c r="T35" i="10"/>
  <c r="W35" i="10"/>
  <c r="AN35" i="10"/>
  <c r="AS35" i="10"/>
  <c r="AW35" i="10"/>
  <c r="O35" i="10"/>
  <c r="S35" i="10"/>
  <c r="Y35" i="10"/>
  <c r="AB35" i="10"/>
  <c r="AX35" i="10"/>
  <c r="I35" i="10"/>
  <c r="AJ35" i="10"/>
  <c r="AO35" i="10"/>
  <c r="AP35" i="10"/>
  <c r="AR35" i="10"/>
  <c r="AV35" i="10"/>
  <c r="P35" i="10"/>
  <c r="F35" i="10"/>
  <c r="F65" i="10" s="1"/>
  <c r="E68" i="10"/>
  <c r="AM35" i="10"/>
  <c r="AU35" i="10"/>
  <c r="AK35" i="10"/>
  <c r="AQ35" i="10"/>
  <c r="AL35" i="10"/>
  <c r="R35" i="10"/>
  <c r="AT35" i="10"/>
  <c r="E75" i="18"/>
  <c r="E75" i="16"/>
  <c r="E22" i="8"/>
  <c r="E75" i="14"/>
  <c r="AY72" i="14"/>
  <c r="AG56" i="16"/>
  <c r="AC56" i="16"/>
  <c r="AD56" i="16"/>
  <c r="AD65" i="16" s="1"/>
  <c r="AH56" i="16"/>
  <c r="AA56" i="16"/>
  <c r="AK56" i="16"/>
  <c r="AO56" i="16"/>
  <c r="AX56" i="16"/>
  <c r="AY56" i="16"/>
  <c r="AY65" i="16" s="1"/>
  <c r="AI56" i="16"/>
  <c r="AN56" i="16"/>
  <c r="AR56" i="16"/>
  <c r="AV56" i="16"/>
  <c r="BD56" i="16"/>
  <c r="BB56" i="16"/>
  <c r="BB65" i="16" s="1"/>
  <c r="AM56" i="16"/>
  <c r="AQ56" i="16"/>
  <c r="AU56" i="16"/>
  <c r="BE56" i="16"/>
  <c r="AL56" i="16"/>
  <c r="AB56" i="16"/>
  <c r="AP56" i="16"/>
  <c r="AJ56" i="16"/>
  <c r="AT56" i="16"/>
  <c r="AT65" i="16" s="1"/>
  <c r="BC56" i="16"/>
  <c r="AS56" i="16"/>
  <c r="AW56" i="16"/>
  <c r="AZ56" i="16"/>
  <c r="AF56" i="16"/>
  <c r="BA56" i="16"/>
  <c r="BA65" i="16" s="1"/>
  <c r="AE56" i="16"/>
  <c r="BC75" i="14"/>
  <c r="BC75" i="18"/>
  <c r="BC72" i="18"/>
  <c r="BC75" i="16"/>
  <c r="BC72" i="16"/>
  <c r="BC75" i="10"/>
  <c r="BC22" i="8"/>
  <c r="BC19" i="8"/>
  <c r="AR75" i="14"/>
  <c r="AR75" i="18"/>
  <c r="AR72" i="18"/>
  <c r="AR72" i="16"/>
  <c r="AR75" i="16"/>
  <c r="AR19" i="8"/>
  <c r="AR75" i="10"/>
  <c r="AR82" i="10" s="1"/>
  <c r="AR22" i="8"/>
  <c r="AB75" i="14"/>
  <c r="AB75" i="18"/>
  <c r="AB75" i="16"/>
  <c r="AB22" i="8"/>
  <c r="AG75" i="14"/>
  <c r="AG75" i="18"/>
  <c r="AG72" i="18"/>
  <c r="AG72" i="16"/>
  <c r="AG75" i="16"/>
  <c r="AG75" i="10"/>
  <c r="AG22" i="8"/>
  <c r="AG19" i="8"/>
  <c r="L75" i="18"/>
  <c r="L75" i="16"/>
  <c r="L22" i="8"/>
  <c r="L75" i="10"/>
  <c r="L75" i="14"/>
  <c r="S75" i="14"/>
  <c r="S75" i="18"/>
  <c r="S75" i="16"/>
  <c r="S75" i="10"/>
  <c r="S22" i="8"/>
  <c r="AZ72" i="14"/>
  <c r="AL60" i="14"/>
  <c r="AP60" i="14"/>
  <c r="AG60" i="14"/>
  <c r="AH60" i="14"/>
  <c r="AF60" i="14"/>
  <c r="AI60" i="14"/>
  <c r="AM60" i="14"/>
  <c r="AE60" i="14"/>
  <c r="AJ60" i="14"/>
  <c r="AN60" i="14"/>
  <c r="AT60" i="14"/>
  <c r="AU60" i="14"/>
  <c r="AZ60" i="14"/>
  <c r="BE60" i="14"/>
  <c r="AO60" i="14"/>
  <c r="AX60" i="14"/>
  <c r="AQ60" i="14"/>
  <c r="AR60" i="14"/>
  <c r="AV60" i="14"/>
  <c r="BA60" i="14"/>
  <c r="BD60" i="14"/>
  <c r="AK60" i="14"/>
  <c r="BB60" i="14"/>
  <c r="BC60" i="14"/>
  <c r="AS60" i="14"/>
  <c r="AW60" i="14"/>
  <c r="AY60" i="14"/>
  <c r="AE74" i="14"/>
  <c r="E74" i="14"/>
  <c r="I74" i="14"/>
  <c r="K74" i="14"/>
  <c r="M74" i="14"/>
  <c r="O74" i="14"/>
  <c r="Q74" i="14"/>
  <c r="S74" i="14"/>
  <c r="AD74" i="14"/>
  <c r="AL74" i="14"/>
  <c r="V74" i="14"/>
  <c r="Y74" i="14"/>
  <c r="N74" i="14"/>
  <c r="Z74" i="14"/>
  <c r="AF74" i="14"/>
  <c r="AA74" i="14"/>
  <c r="P74" i="14"/>
  <c r="W74" i="14"/>
  <c r="AC74" i="14"/>
  <c r="U74" i="14"/>
  <c r="AI74" i="14"/>
  <c r="AK74" i="14"/>
  <c r="AJ74" i="14"/>
  <c r="AO74" i="14"/>
  <c r="AP74" i="14"/>
  <c r="AR74" i="14"/>
  <c r="AT74" i="14"/>
  <c r="AX74" i="14"/>
  <c r="AW74" i="14"/>
  <c r="BE74" i="14"/>
  <c r="F74" i="14"/>
  <c r="J74" i="14"/>
  <c r="T74" i="14"/>
  <c r="AB74" i="14"/>
  <c r="AV74" i="14"/>
  <c r="BD74" i="14"/>
  <c r="AN74" i="14"/>
  <c r="BC74" i="14"/>
  <c r="G74" i="14"/>
  <c r="R74" i="14"/>
  <c r="AG74" i="14"/>
  <c r="AQ74" i="14"/>
  <c r="AS74" i="14"/>
  <c r="AU74" i="14"/>
  <c r="BB74" i="14"/>
  <c r="H74" i="14"/>
  <c r="AZ74" i="14"/>
  <c r="AM74" i="14"/>
  <c r="L74" i="14"/>
  <c r="AY74" i="14"/>
  <c r="X74" i="14"/>
  <c r="AH74" i="14"/>
  <c r="BA74" i="14"/>
  <c r="I74" i="18"/>
  <c r="K74" i="18"/>
  <c r="Z74" i="18"/>
  <c r="AA74" i="18"/>
  <c r="H74" i="18"/>
  <c r="M74" i="18"/>
  <c r="X74" i="18"/>
  <c r="AC74" i="18"/>
  <c r="F74" i="18"/>
  <c r="R74" i="18"/>
  <c r="S74" i="18"/>
  <c r="E74" i="18"/>
  <c r="Q74" i="18"/>
  <c r="G74" i="18"/>
  <c r="AF74" i="18"/>
  <c r="AH74" i="18"/>
  <c r="J74" i="18"/>
  <c r="W74" i="18"/>
  <c r="O74" i="18"/>
  <c r="U74" i="18"/>
  <c r="AB74" i="18"/>
  <c r="Y74" i="18"/>
  <c r="AD74" i="18"/>
  <c r="L74" i="18"/>
  <c r="P74" i="18"/>
  <c r="AE74" i="18"/>
  <c r="T74" i="18"/>
  <c r="AG74" i="18"/>
  <c r="AL74" i="18"/>
  <c r="V74" i="18"/>
  <c r="AX74" i="18"/>
  <c r="AI74" i="18"/>
  <c r="BE74" i="18"/>
  <c r="E74" i="16"/>
  <c r="AY74" i="18"/>
  <c r="BB74" i="18"/>
  <c r="F74" i="16"/>
  <c r="AZ74" i="18"/>
  <c r="AN74" i="18"/>
  <c r="AP74" i="18"/>
  <c r="AR74" i="18"/>
  <c r="AT74" i="18"/>
  <c r="AV74" i="18"/>
  <c r="BA74" i="18"/>
  <c r="N74" i="18"/>
  <c r="BD74" i="18"/>
  <c r="P74" i="16"/>
  <c r="AK74" i="18"/>
  <c r="BC74" i="18"/>
  <c r="K74" i="16"/>
  <c r="AM74" i="18"/>
  <c r="AO74" i="18"/>
  <c r="AQ74" i="18"/>
  <c r="AS74" i="18"/>
  <c r="AU74" i="18"/>
  <c r="AW74" i="18"/>
  <c r="I74" i="16"/>
  <c r="J74" i="16"/>
  <c r="L74" i="16"/>
  <c r="M74" i="16"/>
  <c r="X74" i="16"/>
  <c r="AG74" i="16"/>
  <c r="H74" i="16"/>
  <c r="N74" i="16"/>
  <c r="R74" i="16"/>
  <c r="T74" i="16"/>
  <c r="U74" i="16"/>
  <c r="Q74" i="16"/>
  <c r="O74" i="16"/>
  <c r="Y74" i="16"/>
  <c r="AF74" i="16"/>
  <c r="S74" i="16"/>
  <c r="W74" i="16"/>
  <c r="AB74" i="16"/>
  <c r="AC74" i="16"/>
  <c r="G74" i="16"/>
  <c r="Z74" i="16"/>
  <c r="AL74" i="16"/>
  <c r="AP74" i="16"/>
  <c r="BC74" i="16"/>
  <c r="AK74" i="16"/>
  <c r="AO74" i="16"/>
  <c r="AS74" i="16"/>
  <c r="AW74" i="16"/>
  <c r="AZ74" i="16"/>
  <c r="V74" i="16"/>
  <c r="AX74" i="16"/>
  <c r="AY74" i="16"/>
  <c r="AA74" i="16"/>
  <c r="AJ74" i="16"/>
  <c r="AN74" i="16"/>
  <c r="AR74" i="16"/>
  <c r="AV74" i="16"/>
  <c r="BD74" i="16"/>
  <c r="AD74" i="16"/>
  <c r="AI74" i="16"/>
  <c r="AM74" i="16"/>
  <c r="BA74" i="16"/>
  <c r="AE74" i="16"/>
  <c r="BB74" i="16"/>
  <c r="BE74" i="16"/>
  <c r="AT74" i="16"/>
  <c r="AH74" i="16"/>
  <c r="AQ74" i="16"/>
  <c r="AU74" i="16"/>
  <c r="G74" i="10"/>
  <c r="S74" i="10"/>
  <c r="V74" i="10"/>
  <c r="AI74" i="10"/>
  <c r="AM74" i="10"/>
  <c r="R74" i="10"/>
  <c r="W74" i="10"/>
  <c r="AH74" i="10"/>
  <c r="AL74" i="10"/>
  <c r="AP74" i="10"/>
  <c r="F74" i="10"/>
  <c r="H74" i="10"/>
  <c r="Y74" i="10"/>
  <c r="AJ74" i="10"/>
  <c r="AO74" i="10"/>
  <c r="AS74" i="10"/>
  <c r="AW74" i="10"/>
  <c r="AZ74" i="10"/>
  <c r="BC21" i="8"/>
  <c r="AU21" i="8"/>
  <c r="AM21" i="8"/>
  <c r="AE21" i="8"/>
  <c r="W21" i="8"/>
  <c r="O21" i="8"/>
  <c r="G21" i="8"/>
  <c r="O74" i="10"/>
  <c r="Q74" i="10"/>
  <c r="AX74" i="10"/>
  <c r="AY74" i="10"/>
  <c r="BB21" i="8"/>
  <c r="AT21" i="8"/>
  <c r="AL21" i="8"/>
  <c r="AD21" i="8"/>
  <c r="V21" i="8"/>
  <c r="N21" i="8"/>
  <c r="F21" i="8"/>
  <c r="M21" i="8"/>
  <c r="E21" i="8"/>
  <c r="AB74" i="10"/>
  <c r="AK74" i="10"/>
  <c r="AR74" i="10"/>
  <c r="AV74" i="10"/>
  <c r="BD74" i="10"/>
  <c r="BA21" i="8"/>
  <c r="AS21" i="8"/>
  <c r="AK21" i="8"/>
  <c r="AC21" i="8"/>
  <c r="U21" i="8"/>
  <c r="E74" i="10"/>
  <c r="I74" i="10"/>
  <c r="T74" i="10"/>
  <c r="U74" i="10"/>
  <c r="Z74" i="10"/>
  <c r="AE74" i="10"/>
  <c r="AF74" i="10"/>
  <c r="AG74" i="10"/>
  <c r="BB74" i="10"/>
  <c r="AZ21" i="8"/>
  <c r="AR21" i="8"/>
  <c r="AJ21" i="8"/>
  <c r="AB21" i="8"/>
  <c r="T21" i="8"/>
  <c r="L21" i="8"/>
  <c r="L74" i="10"/>
  <c r="AQ74" i="10"/>
  <c r="AU74" i="10"/>
  <c r="BE74" i="10"/>
  <c r="AY21" i="8"/>
  <c r="AQ21" i="8"/>
  <c r="AI21" i="8"/>
  <c r="AA21" i="8"/>
  <c r="S21" i="8"/>
  <c r="K21" i="8"/>
  <c r="J74" i="10"/>
  <c r="AA74" i="10"/>
  <c r="AW21" i="8"/>
  <c r="AP21" i="8"/>
  <c r="AF21" i="8"/>
  <c r="AV21" i="8"/>
  <c r="H21" i="8"/>
  <c r="K74" i="10"/>
  <c r="BD21" i="8"/>
  <c r="I21" i="8"/>
  <c r="AG21" i="8"/>
  <c r="Z21" i="8"/>
  <c r="Q21" i="8"/>
  <c r="J21" i="8"/>
  <c r="AJ74" i="18"/>
  <c r="P21" i="8"/>
  <c r="BC74" i="10"/>
  <c r="AO21" i="8"/>
  <c r="AH21" i="8"/>
  <c r="M74" i="10"/>
  <c r="P74" i="10"/>
  <c r="AC74" i="10"/>
  <c r="BE21" i="8"/>
  <c r="AX21" i="8"/>
  <c r="AN21" i="8"/>
  <c r="Y21" i="8"/>
  <c r="N74" i="10"/>
  <c r="X74" i="10"/>
  <c r="AD74" i="10"/>
  <c r="AN74" i="10"/>
  <c r="AT74" i="10"/>
  <c r="X21" i="8"/>
  <c r="BA74" i="10"/>
  <c r="R21" i="8"/>
  <c r="AH63" i="18"/>
  <c r="AI63" i="18"/>
  <c r="AJ63" i="18"/>
  <c r="AK63" i="18"/>
  <c r="AL63" i="18"/>
  <c r="AN63" i="18"/>
  <c r="AO63" i="18"/>
  <c r="AP63" i="18"/>
  <c r="AQ63" i="18"/>
  <c r="AR63" i="18"/>
  <c r="AS63" i="18"/>
  <c r="AT63" i="18"/>
  <c r="AU63" i="18"/>
  <c r="AV63" i="18"/>
  <c r="AW63" i="18"/>
  <c r="AM63" i="18"/>
  <c r="AZ63" i="18"/>
  <c r="BA63" i="18"/>
  <c r="BC63" i="18"/>
  <c r="BD63" i="18"/>
  <c r="BE63" i="18"/>
  <c r="BB63" i="18"/>
  <c r="AX63" i="18"/>
  <c r="AY63" i="18"/>
  <c r="BA72" i="14"/>
  <c r="Z54" i="14"/>
  <c r="AH54" i="14"/>
  <c r="Y54" i="14"/>
  <c r="AG54" i="14"/>
  <c r="AO54" i="14"/>
  <c r="AQ54" i="14"/>
  <c r="AA54" i="14"/>
  <c r="AB54" i="14"/>
  <c r="AD54" i="14"/>
  <c r="AF54" i="14"/>
  <c r="BA54" i="14"/>
  <c r="AI54" i="14"/>
  <c r="AM54" i="14"/>
  <c r="AS54" i="14"/>
  <c r="AU54" i="14"/>
  <c r="AZ54" i="14"/>
  <c r="AE54" i="14"/>
  <c r="AY54" i="14"/>
  <c r="AJ54" i="14"/>
  <c r="AX54" i="14"/>
  <c r="AN54" i="14"/>
  <c r="AW54" i="14"/>
  <c r="BE54" i="14"/>
  <c r="AP54" i="14"/>
  <c r="BC54" i="14"/>
  <c r="BB54" i="14"/>
  <c r="AC54" i="14"/>
  <c r="AK54" i="14"/>
  <c r="AR54" i="14"/>
  <c r="AT54" i="14"/>
  <c r="BD54" i="14"/>
  <c r="AV54" i="14"/>
  <c r="AL54" i="14"/>
  <c r="Q65" i="18"/>
  <c r="I65" i="18"/>
  <c r="F66" i="18"/>
  <c r="F68" i="18" s="1"/>
  <c r="E67" i="18"/>
  <c r="E69" i="18" s="1"/>
  <c r="E70" i="18" s="1"/>
  <c r="M65" i="18"/>
  <c r="AA52" i="18"/>
  <c r="AB52" i="18"/>
  <c r="AB65" i="18" s="1"/>
  <c r="Y52" i="18"/>
  <c r="AD52" i="18"/>
  <c r="AC52" i="18"/>
  <c r="AE52" i="18"/>
  <c r="AE65" i="18" s="1"/>
  <c r="W52" i="18"/>
  <c r="Z52" i="18"/>
  <c r="Z65" i="18" s="1"/>
  <c r="AF52" i="18"/>
  <c r="AH52" i="18"/>
  <c r="X52" i="18"/>
  <c r="AI52" i="18"/>
  <c r="AM52" i="18"/>
  <c r="AX52" i="18"/>
  <c r="AX65" i="18" s="1"/>
  <c r="BE52" i="18"/>
  <c r="AJ52" i="18"/>
  <c r="AJ65" i="18" s="1"/>
  <c r="AY52" i="18"/>
  <c r="BB52" i="18"/>
  <c r="BB65" i="18" s="1"/>
  <c r="AZ52" i="18"/>
  <c r="AL52" i="18"/>
  <c r="AN52" i="18"/>
  <c r="AP52" i="18"/>
  <c r="AR52" i="18"/>
  <c r="AT52" i="18"/>
  <c r="AT65" i="18" s="1"/>
  <c r="AV52" i="18"/>
  <c r="BA52" i="18"/>
  <c r="BD52" i="18"/>
  <c r="BC52" i="18"/>
  <c r="AW52" i="18"/>
  <c r="AS52" i="18"/>
  <c r="AS65" i="18" s="1"/>
  <c r="AK52" i="18"/>
  <c r="AK65" i="18" s="1"/>
  <c r="AO52" i="18"/>
  <c r="AG52" i="18"/>
  <c r="AU52" i="18"/>
  <c r="AQ52" i="18"/>
  <c r="V65" i="16"/>
  <c r="S65" i="16"/>
  <c r="G75" i="10"/>
  <c r="I34" i="14"/>
  <c r="AM65" i="18" l="1"/>
  <c r="BC65" i="18"/>
  <c r="BE65" i="18"/>
  <c r="BA65" i="18"/>
  <c r="BD65" i="18"/>
  <c r="AW65" i="18"/>
  <c r="AU65" i="18"/>
  <c r="AR65" i="18"/>
  <c r="AP65" i="18"/>
  <c r="AO65" i="18"/>
  <c r="AN65" i="18"/>
  <c r="AC65" i="18"/>
  <c r="AA65" i="18"/>
  <c r="AL65" i="18"/>
  <c r="AI65" i="18"/>
  <c r="AF65" i="18"/>
  <c r="W65" i="18"/>
  <c r="X65" i="18"/>
  <c r="AD65" i="18"/>
  <c r="Y65" i="18"/>
  <c r="AE65" i="16"/>
  <c r="AW65" i="16"/>
  <c r="AC65" i="16"/>
  <c r="AF65" i="16"/>
  <c r="X30" i="12"/>
  <c r="X31" i="12" s="1"/>
  <c r="X33" i="12" s="1"/>
  <c r="X31" i="10"/>
  <c r="X135" i="11"/>
  <c r="Y26" i="10"/>
  <c r="Y30" i="10" s="1"/>
  <c r="W34" i="10"/>
  <c r="Z53" i="10"/>
  <c r="AG53" i="10"/>
  <c r="Y53" i="10"/>
  <c r="AB53" i="10"/>
  <c r="AJ53" i="10"/>
  <c r="AD53" i="10"/>
  <c r="AO53" i="10"/>
  <c r="AP53" i="10"/>
  <c r="AT53" i="10"/>
  <c r="BA53" i="10"/>
  <c r="BC53" i="10"/>
  <c r="AK53" i="10"/>
  <c r="AL53" i="10"/>
  <c r="AM53" i="10"/>
  <c r="AS53" i="10"/>
  <c r="AW53" i="10"/>
  <c r="AZ53" i="10"/>
  <c r="AC53" i="10"/>
  <c r="AX53" i="10"/>
  <c r="AY53" i="10"/>
  <c r="AI53" i="10"/>
  <c r="AN53" i="10"/>
  <c r="AU53" i="10"/>
  <c r="AA53" i="10"/>
  <c r="AH53" i="10"/>
  <c r="AE53" i="10"/>
  <c r="BB53" i="10"/>
  <c r="BE53" i="10"/>
  <c r="AV53" i="10"/>
  <c r="BD53" i="10"/>
  <c r="X53" i="10"/>
  <c r="AF53" i="10"/>
  <c r="AR53" i="10"/>
  <c r="AQ53" i="10"/>
  <c r="Y136" i="11"/>
  <c r="Z27" i="10"/>
  <c r="Z155" i="11"/>
  <c r="AA96" i="10"/>
  <c r="AA75" i="10" s="1"/>
  <c r="H19" i="5"/>
  <c r="G22" i="5"/>
  <c r="AE82" i="12"/>
  <c r="AF82" i="12"/>
  <c r="AG82" i="12"/>
  <c r="AH82" i="12"/>
  <c r="AI82" i="12"/>
  <c r="AJ82" i="12"/>
  <c r="AK82" i="12"/>
  <c r="AL82" i="12"/>
  <c r="AM82" i="12"/>
  <c r="AN82" i="12"/>
  <c r="AO82" i="12"/>
  <c r="AP82" i="12"/>
  <c r="AQ82" i="12"/>
  <c r="AR82" i="12"/>
  <c r="AS82" i="12"/>
  <c r="AT82" i="12"/>
  <c r="AU82" i="12"/>
  <c r="AV82" i="12"/>
  <c r="AW82" i="12"/>
  <c r="AX82" i="12"/>
  <c r="AY82" i="12"/>
  <c r="AZ82" i="12"/>
  <c r="BA82" i="12"/>
  <c r="BB82" i="12"/>
  <c r="BC82" i="12"/>
  <c r="BD82" i="12"/>
  <c r="BE82" i="12"/>
  <c r="X136" i="13"/>
  <c r="Y27" i="12"/>
  <c r="Y155" i="13"/>
  <c r="Z75" i="12"/>
  <c r="X135" i="13"/>
  <c r="Y26" i="12"/>
  <c r="Y30" i="12" s="1"/>
  <c r="Y31" i="12" s="1"/>
  <c r="X34" i="12"/>
  <c r="AQ54" i="12"/>
  <c r="AN54" i="12"/>
  <c r="AG54" i="12"/>
  <c r="AR54" i="12"/>
  <c r="AX54" i="12"/>
  <c r="AF54" i="12"/>
  <c r="AY54" i="12"/>
  <c r="AB54" i="12"/>
  <c r="Z54" i="12"/>
  <c r="AM54" i="12"/>
  <c r="AD54" i="12"/>
  <c r="BC54" i="12"/>
  <c r="AO54" i="12"/>
  <c r="AL54" i="12"/>
  <c r="AS54" i="12"/>
  <c r="BE54" i="12"/>
  <c r="AU54" i="12"/>
  <c r="AC54" i="12"/>
  <c r="AK54" i="12"/>
  <c r="AP54" i="12"/>
  <c r="AW54" i="12"/>
  <c r="AE54" i="12"/>
  <c r="AI54" i="12"/>
  <c r="AJ54" i="12"/>
  <c r="BB54" i="12"/>
  <c r="AH54" i="12"/>
  <c r="BD54" i="12"/>
  <c r="BA54" i="12"/>
  <c r="AT54" i="12"/>
  <c r="AZ54" i="12"/>
  <c r="Y54" i="12"/>
  <c r="AV54" i="12"/>
  <c r="AA54" i="12"/>
  <c r="W33" i="12"/>
  <c r="O67" i="12"/>
  <c r="O69" i="12" s="1"/>
  <c r="O70" i="12" s="1"/>
  <c r="P66" i="12"/>
  <c r="K65" i="10"/>
  <c r="AP65" i="16"/>
  <c r="AV65" i="16"/>
  <c r="AN65" i="16"/>
  <c r="AO65" i="16"/>
  <c r="AI65" i="16"/>
  <c r="AQ65" i="16"/>
  <c r="AM65" i="16"/>
  <c r="AU65" i="16"/>
  <c r="AX65" i="16"/>
  <c r="BC65" i="16"/>
  <c r="AB65" i="16"/>
  <c r="AL65" i="16"/>
  <c r="AS65" i="16"/>
  <c r="AG65" i="16"/>
  <c r="AJ65" i="16"/>
  <c r="AK65" i="16"/>
  <c r="AA65" i="16"/>
  <c r="AR65" i="16"/>
  <c r="R65" i="4"/>
  <c r="P65" i="4"/>
  <c r="S65" i="4"/>
  <c r="T65" i="4"/>
  <c r="BE65" i="14"/>
  <c r="P65" i="10"/>
  <c r="L65" i="10"/>
  <c r="S65" i="10"/>
  <c r="N65" i="10"/>
  <c r="N47" i="4"/>
  <c r="N48" i="4"/>
  <c r="S63" i="4"/>
  <c r="W65" i="10"/>
  <c r="V65" i="10"/>
  <c r="M65" i="10"/>
  <c r="I65" i="10"/>
  <c r="Q65" i="10"/>
  <c r="T64" i="4"/>
  <c r="S64" i="4"/>
  <c r="W64" i="4"/>
  <c r="R64" i="4"/>
  <c r="R63" i="4"/>
  <c r="W63" i="4"/>
  <c r="W62" i="4"/>
  <c r="R62" i="4"/>
  <c r="S62" i="4"/>
  <c r="BC65" i="14"/>
  <c r="BD65" i="14"/>
  <c r="AQ65" i="18"/>
  <c r="AZ65" i="18"/>
  <c r="AG65" i="18"/>
  <c r="AH65" i="16"/>
  <c r="AV65" i="18"/>
  <c r="AZ65" i="16"/>
  <c r="F67" i="18"/>
  <c r="G66" i="18"/>
  <c r="AY65" i="18"/>
  <c r="AH65" i="18"/>
  <c r="R65" i="10"/>
  <c r="T65" i="10"/>
  <c r="U65" i="10"/>
  <c r="AZ65" i="14"/>
  <c r="AT65" i="14"/>
  <c r="AS65" i="14"/>
  <c r="R65" i="14"/>
  <c r="AD65" i="14"/>
  <c r="V65" i="14"/>
  <c r="P65" i="14"/>
  <c r="F68" i="16"/>
  <c r="AT29" i="8"/>
  <c r="AN29" i="8"/>
  <c r="AL82" i="16"/>
  <c r="AF82" i="16"/>
  <c r="AM82" i="16"/>
  <c r="AZ82" i="18"/>
  <c r="AI82" i="16"/>
  <c r="AY82" i="18"/>
  <c r="AU82" i="18"/>
  <c r="AJ82" i="18"/>
  <c r="AQ65" i="14"/>
  <c r="AC65" i="14"/>
  <c r="H65" i="14"/>
  <c r="AO65" i="14"/>
  <c r="L65" i="14"/>
  <c r="M65" i="14"/>
  <c r="AL29" i="8"/>
  <c r="AM29" i="8"/>
  <c r="AV29" i="8"/>
  <c r="AG29" i="8"/>
  <c r="AO82" i="16"/>
  <c r="AZ82" i="16"/>
  <c r="AY82" i="16"/>
  <c r="AT82" i="18"/>
  <c r="AI82" i="18"/>
  <c r="AI65" i="14"/>
  <c r="AM65" i="14"/>
  <c r="AP65" i="14"/>
  <c r="AK65" i="14"/>
  <c r="AR65" i="14"/>
  <c r="AS29" i="8"/>
  <c r="BD29" i="8"/>
  <c r="AO29" i="8"/>
  <c r="AH29" i="8"/>
  <c r="AW82" i="16"/>
  <c r="BB82" i="16"/>
  <c r="AG82" i="16"/>
  <c r="BB82" i="18"/>
  <c r="AS82" i="18"/>
  <c r="AH82" i="18"/>
  <c r="AE82" i="18"/>
  <c r="G71" i="14"/>
  <c r="O65" i="10"/>
  <c r="J65" i="10"/>
  <c r="BE65" i="16"/>
  <c r="T65" i="14"/>
  <c r="AV65" i="14"/>
  <c r="AL65" i="14"/>
  <c r="AA65" i="14"/>
  <c r="AN65" i="14"/>
  <c r="AK29" i="8"/>
  <c r="AW29" i="8"/>
  <c r="AP29" i="8"/>
  <c r="AI29" i="8"/>
  <c r="AS82" i="16"/>
  <c r="AP82" i="16"/>
  <c r="AJ82" i="16"/>
  <c r="AX82" i="18"/>
  <c r="AM82" i="18"/>
  <c r="AR82" i="18"/>
  <c r="H65" i="10"/>
  <c r="AX65" i="14"/>
  <c r="K65" i="14"/>
  <c r="AH65" i="14"/>
  <c r="AB65" i="14"/>
  <c r="N65" i="14"/>
  <c r="AJ65" i="14"/>
  <c r="AY65" i="14"/>
  <c r="BB65" i="14"/>
  <c r="BC29" i="8"/>
  <c r="BE29" i="8"/>
  <c r="AX29" i="8"/>
  <c r="AQ29" i="8"/>
  <c r="AJ29" i="8"/>
  <c r="AK82" i="16"/>
  <c r="AE82" i="16"/>
  <c r="BD82" i="16"/>
  <c r="AH82" i="16"/>
  <c r="BE82" i="18"/>
  <c r="AF82" i="18"/>
  <c r="AQ82" i="18"/>
  <c r="AU65" i="14"/>
  <c r="AF65" i="14"/>
  <c r="AG65" i="14"/>
  <c r="Q65" i="14"/>
  <c r="Z65" i="14"/>
  <c r="AE65" i="14"/>
  <c r="BA29" i="8"/>
  <c r="AF29" i="8"/>
  <c r="AY29" i="8"/>
  <c r="AR29" i="8"/>
  <c r="BC82" i="16"/>
  <c r="BE82" i="16"/>
  <c r="AV82" i="16"/>
  <c r="BD82" i="18"/>
  <c r="AP82" i="18"/>
  <c r="F69" i="18"/>
  <c r="F70" i="18" s="1"/>
  <c r="E67" i="10"/>
  <c r="E69" i="10" s="1"/>
  <c r="E70" i="10" s="1"/>
  <c r="F66" i="10"/>
  <c r="X65" i="10"/>
  <c r="BD65" i="16"/>
  <c r="O65" i="14"/>
  <c r="S65" i="14"/>
  <c r="W65" i="14"/>
  <c r="J65" i="14"/>
  <c r="Y65" i="14"/>
  <c r="AZ29" i="8"/>
  <c r="AX82" i="16"/>
  <c r="AU82" i="16"/>
  <c r="AR82" i="16"/>
  <c r="BC82" i="18"/>
  <c r="AW82" i="18"/>
  <c r="AO82" i="18"/>
  <c r="AL82" i="18"/>
  <c r="AG82" i="18"/>
  <c r="BA65" i="14"/>
  <c r="G68" i="18"/>
  <c r="L76" i="14"/>
  <c r="F66" i="14"/>
  <c r="E67" i="14"/>
  <c r="E69" i="14" s="1"/>
  <c r="E70" i="14" s="1"/>
  <c r="AW65" i="14"/>
  <c r="U65" i="14"/>
  <c r="I65" i="14"/>
  <c r="X65" i="14"/>
  <c r="AE29" i="8"/>
  <c r="BB29" i="8"/>
  <c r="AU29" i="8"/>
  <c r="G71" i="10"/>
  <c r="BA82" i="16"/>
  <c r="AT82" i="16"/>
  <c r="AQ82" i="16"/>
  <c r="AN82" i="16"/>
  <c r="BA82" i="18"/>
  <c r="AV82" i="18"/>
  <c r="AN82" i="18"/>
  <c r="AK82" i="18"/>
  <c r="I19" i="5" l="1"/>
  <c r="H22" i="5"/>
  <c r="AA155" i="11"/>
  <c r="AB96" i="10"/>
  <c r="AB75" i="10" s="1"/>
  <c r="Z136" i="11"/>
  <c r="AA27" i="10"/>
  <c r="Y31" i="10"/>
  <c r="Y33" i="10" s="1"/>
  <c r="Y135" i="11"/>
  <c r="Z26" i="10"/>
  <c r="Z30" i="10" s="1"/>
  <c r="X33" i="10"/>
  <c r="X34" i="10"/>
  <c r="Y33" i="12"/>
  <c r="Y34" i="12"/>
  <c r="Y135" i="13"/>
  <c r="Z26" i="12"/>
  <c r="AN53" i="12"/>
  <c r="AD53" i="12"/>
  <c r="AX53" i="12"/>
  <c r="BC53" i="12"/>
  <c r="BE53" i="12"/>
  <c r="AF53" i="12"/>
  <c r="BA53" i="12"/>
  <c r="AB53" i="12"/>
  <c r="AQ53" i="12"/>
  <c r="AG53" i="12"/>
  <c r="AR53" i="12"/>
  <c r="AY53" i="12"/>
  <c r="AS53" i="12"/>
  <c r="Y53" i="12"/>
  <c r="Y65" i="12" s="1"/>
  <c r="AH53" i="12"/>
  <c r="AK53" i="12"/>
  <c r="AM53" i="12"/>
  <c r="AA53" i="12"/>
  <c r="AZ53" i="12"/>
  <c r="AJ53" i="12"/>
  <c r="AP53" i="12"/>
  <c r="AC53" i="12"/>
  <c r="AO53" i="12"/>
  <c r="AW53" i="12"/>
  <c r="AL53" i="12"/>
  <c r="AE53" i="12"/>
  <c r="Z53" i="12"/>
  <c r="BD53" i="12"/>
  <c r="AU53" i="12"/>
  <c r="AV53" i="12"/>
  <c r="AI53" i="12"/>
  <c r="BB53" i="12"/>
  <c r="X53" i="12"/>
  <c r="X65" i="12" s="1"/>
  <c r="AT53" i="12"/>
  <c r="Z155" i="13"/>
  <c r="AA75" i="12"/>
  <c r="W34" i="12"/>
  <c r="Y136" i="13"/>
  <c r="Z27" i="12"/>
  <c r="P68" i="12"/>
  <c r="I71" i="10"/>
  <c r="G66" i="16"/>
  <c r="F67" i="16"/>
  <c r="F69" i="16" s="1"/>
  <c r="F70" i="16" s="1"/>
  <c r="H71" i="10"/>
  <c r="M76" i="14"/>
  <c r="F68" i="10"/>
  <c r="I71" i="14"/>
  <c r="G67" i="18"/>
  <c r="G69" i="18" s="1"/>
  <c r="G70" i="18" s="1"/>
  <c r="H66" i="18"/>
  <c r="H71" i="14"/>
  <c r="F68" i="14"/>
  <c r="AA54" i="10" l="1"/>
  <c r="AF54" i="10"/>
  <c r="AK54" i="10"/>
  <c r="AO54" i="10"/>
  <c r="AJ54" i="10"/>
  <c r="AN54" i="10"/>
  <c r="AQ54" i="10"/>
  <c r="AU54" i="10"/>
  <c r="BE54" i="10"/>
  <c r="Y54" i="10"/>
  <c r="Y65" i="10" s="1"/>
  <c r="AB54" i="10"/>
  <c r="Z54" i="10"/>
  <c r="AD54" i="10"/>
  <c r="AP54" i="10"/>
  <c r="AT54" i="10"/>
  <c r="BA54" i="10"/>
  <c r="BC54" i="10"/>
  <c r="AL54" i="10"/>
  <c r="AM54" i="10"/>
  <c r="AS54" i="10"/>
  <c r="AW54" i="10"/>
  <c r="AZ54" i="10"/>
  <c r="AH54" i="10"/>
  <c r="BD54" i="10"/>
  <c r="AI54" i="10"/>
  <c r="AX54" i="10"/>
  <c r="AE54" i="10"/>
  <c r="AY54" i="10"/>
  <c r="AR54" i="10"/>
  <c r="BB54" i="10"/>
  <c r="AG54" i="10"/>
  <c r="AC54" i="10"/>
  <c r="AV54" i="10"/>
  <c r="Z31" i="10"/>
  <c r="Z33" i="10" s="1"/>
  <c r="Z135" i="11"/>
  <c r="AA26" i="10"/>
  <c r="AA30" i="10" s="1"/>
  <c r="Y34" i="10"/>
  <c r="AH55" i="10"/>
  <c r="AE55" i="10"/>
  <c r="BB55" i="10"/>
  <c r="AJ55" i="10"/>
  <c r="AQ55" i="10"/>
  <c r="AU55" i="10"/>
  <c r="BE55" i="10"/>
  <c r="AB55" i="10"/>
  <c r="AO55" i="10"/>
  <c r="Z55" i="10"/>
  <c r="AD55" i="10"/>
  <c r="AP55" i="10"/>
  <c r="AT55" i="10"/>
  <c r="BA55" i="10"/>
  <c r="AK55" i="10"/>
  <c r="BC55" i="10"/>
  <c r="AC55" i="10"/>
  <c r="AN55" i="10"/>
  <c r="BD55" i="10"/>
  <c r="AI55" i="10"/>
  <c r="AX55" i="10"/>
  <c r="AZ55" i="10"/>
  <c r="AW55" i="10"/>
  <c r="AL55" i="10"/>
  <c r="AS55" i="10"/>
  <c r="AF55" i="10"/>
  <c r="AR55" i="10"/>
  <c r="AM55" i="10"/>
  <c r="AA55" i="10"/>
  <c r="AG55" i="10"/>
  <c r="AY55" i="10"/>
  <c r="AV55" i="10"/>
  <c r="AA136" i="11"/>
  <c r="AB27" i="10"/>
  <c r="AB155" i="11"/>
  <c r="AD96" i="10" s="1"/>
  <c r="AD75" i="10" s="1"/>
  <c r="AC96" i="10"/>
  <c r="AC75" i="10" s="1"/>
  <c r="T62" i="4" s="1"/>
  <c r="E93" i="12"/>
  <c r="E72" i="12" s="1"/>
  <c r="E82" i="12" s="1"/>
  <c r="E83" i="12" s="1"/>
  <c r="E86" i="12" s="1"/>
  <c r="E87" i="12" s="1"/>
  <c r="O42" i="4" s="1"/>
  <c r="E93" i="10"/>
  <c r="E72" i="10" s="1"/>
  <c r="E82" i="10" s="1"/>
  <c r="E83" i="10" s="1"/>
  <c r="E86" i="10" s="1"/>
  <c r="E87" i="10" s="1"/>
  <c r="O41" i="4" s="1"/>
  <c r="E93" i="14"/>
  <c r="E72" i="14" s="1"/>
  <c r="E82" i="14" s="1"/>
  <c r="E83" i="14" s="1"/>
  <c r="E86" i="14" s="1"/>
  <c r="E87" i="14" s="1"/>
  <c r="E93" i="18"/>
  <c r="E72" i="18" s="1"/>
  <c r="E82" i="18" s="1"/>
  <c r="E83" i="18" s="1"/>
  <c r="E86" i="18" s="1"/>
  <c r="E87" i="18" s="1"/>
  <c r="E93" i="16"/>
  <c r="E72" i="16" s="1"/>
  <c r="E82" i="16" s="1"/>
  <c r="E83" i="16" s="1"/>
  <c r="E86" i="16" s="1"/>
  <c r="E87" i="16" s="1"/>
  <c r="E35" i="8"/>
  <c r="E19" i="8" s="1"/>
  <c r="E29" i="8" s="1"/>
  <c r="J19" i="5"/>
  <c r="I22" i="5"/>
  <c r="AA155" i="13"/>
  <c r="AB75" i="12"/>
  <c r="Z136" i="13"/>
  <c r="AA27" i="12"/>
  <c r="Z30" i="12"/>
  <c r="AA26" i="12"/>
  <c r="Z135" i="13"/>
  <c r="AG55" i="12"/>
  <c r="BB55" i="12"/>
  <c r="AP55" i="12"/>
  <c r="AF55" i="12"/>
  <c r="AY55" i="12"/>
  <c r="AL55" i="12"/>
  <c r="AK55" i="12"/>
  <c r="AZ55" i="12"/>
  <c r="AM55" i="12"/>
  <c r="BC55" i="12"/>
  <c r="AO55" i="12"/>
  <c r="Z55" i="12"/>
  <c r="Z65" i="12" s="1"/>
  <c r="BE55" i="12"/>
  <c r="AU55" i="12"/>
  <c r="AT55" i="12"/>
  <c r="AC55" i="12"/>
  <c r="AS55" i="12"/>
  <c r="AH55" i="12"/>
  <c r="AJ55" i="12"/>
  <c r="AE55" i="12"/>
  <c r="AD55" i="12"/>
  <c r="AX55" i="12"/>
  <c r="AI55" i="12"/>
  <c r="AV55" i="12"/>
  <c r="AQ55" i="12"/>
  <c r="AW55" i="12"/>
  <c r="AN55" i="12"/>
  <c r="BD55" i="12"/>
  <c r="BA55" i="12"/>
  <c r="AR55" i="12"/>
  <c r="AA55" i="12"/>
  <c r="AB55" i="12"/>
  <c r="Q66" i="12"/>
  <c r="P67" i="12"/>
  <c r="P69" i="12" s="1"/>
  <c r="P70" i="12" s="1"/>
  <c r="O48" i="4"/>
  <c r="P64" i="4"/>
  <c r="G68" i="16"/>
  <c r="G66" i="10"/>
  <c r="F67" i="10"/>
  <c r="F69" i="10" s="1"/>
  <c r="F70" i="10" s="1"/>
  <c r="F67" i="14"/>
  <c r="F69" i="14" s="1"/>
  <c r="F70" i="14" s="1"/>
  <c r="G66" i="14"/>
  <c r="H68" i="18"/>
  <c r="N76" i="14"/>
  <c r="J71" i="10"/>
  <c r="F93" i="12" l="1"/>
  <c r="F72" i="12" s="1"/>
  <c r="F82" i="12" s="1"/>
  <c r="F83" i="12" s="1"/>
  <c r="F86" i="12" s="1"/>
  <c r="F87" i="12" s="1"/>
  <c r="P42" i="4" s="1"/>
  <c r="F93" i="10"/>
  <c r="F72" i="10" s="1"/>
  <c r="F82" i="10" s="1"/>
  <c r="F83" i="10" s="1"/>
  <c r="F86" i="10" s="1"/>
  <c r="F87" i="10" s="1"/>
  <c r="P41" i="4" s="1"/>
  <c r="F93" i="14"/>
  <c r="F72" i="14" s="1"/>
  <c r="F82" i="14" s="1"/>
  <c r="F83" i="14" s="1"/>
  <c r="F86" i="14" s="1"/>
  <c r="F87" i="14" s="1"/>
  <c r="F93" i="18"/>
  <c r="F72" i="18" s="1"/>
  <c r="F82" i="18" s="1"/>
  <c r="F83" i="18" s="1"/>
  <c r="F86" i="18" s="1"/>
  <c r="F93" i="16"/>
  <c r="F72" i="16" s="1"/>
  <c r="F82" i="16" s="1"/>
  <c r="F83" i="16" s="1"/>
  <c r="F86" i="16" s="1"/>
  <c r="F87" i="16" s="1"/>
  <c r="F35" i="8"/>
  <c r="F19" i="8" s="1"/>
  <c r="F29" i="8" s="1"/>
  <c r="J22" i="5"/>
  <c r="K19" i="5"/>
  <c r="F87" i="18"/>
  <c r="AB136" i="11"/>
  <c r="AD27" i="10" s="1"/>
  <c r="AC27" i="10"/>
  <c r="AA31" i="10"/>
  <c r="AA135" i="11"/>
  <c r="AB26" i="10"/>
  <c r="AB30" i="10" s="1"/>
  <c r="Z34" i="10"/>
  <c r="AB56" i="10"/>
  <c r="AE56" i="10"/>
  <c r="AL56" i="10"/>
  <c r="AP56" i="10"/>
  <c r="AA56" i="10"/>
  <c r="AF56" i="10"/>
  <c r="AK56" i="10"/>
  <c r="AO56" i="10"/>
  <c r="AH56" i="10"/>
  <c r="AI56" i="10"/>
  <c r="AN56" i="10"/>
  <c r="AR56" i="10"/>
  <c r="AV56" i="10"/>
  <c r="BD56" i="10"/>
  <c r="BB56" i="10"/>
  <c r="AJ56" i="10"/>
  <c r="AQ56" i="10"/>
  <c r="AU56" i="10"/>
  <c r="BE56" i="10"/>
  <c r="AD56" i="10"/>
  <c r="AT56" i="10"/>
  <c r="BA56" i="10"/>
  <c r="AM56" i="10"/>
  <c r="AC56" i="10"/>
  <c r="AG56" i="10"/>
  <c r="AX56" i="10"/>
  <c r="AY56" i="10"/>
  <c r="AZ56" i="10"/>
  <c r="AS56" i="10"/>
  <c r="BC56" i="10"/>
  <c r="AW56" i="10"/>
  <c r="Z65" i="10"/>
  <c r="AA65" i="10"/>
  <c r="AA135" i="13"/>
  <c r="AB26" i="12"/>
  <c r="Z31" i="12"/>
  <c r="AA30" i="12"/>
  <c r="AA31" i="12" s="1"/>
  <c r="AA33" i="12" s="1"/>
  <c r="AA136" i="13"/>
  <c r="AB27" i="12"/>
  <c r="AB155" i="13"/>
  <c r="AD75" i="12" s="1"/>
  <c r="AC75" i="12"/>
  <c r="Q68" i="12"/>
  <c r="P48" i="4"/>
  <c r="G67" i="16"/>
  <c r="G69" i="16" s="1"/>
  <c r="G70" i="16" s="1"/>
  <c r="H66" i="16"/>
  <c r="K71" i="10"/>
  <c r="O76" i="14"/>
  <c r="G68" i="14"/>
  <c r="H67" i="18"/>
  <c r="H69" i="18" s="1"/>
  <c r="H70" i="18" s="1"/>
  <c r="I66" i="18"/>
  <c r="G68" i="10"/>
  <c r="AB31" i="10" l="1"/>
  <c r="AB135" i="11"/>
  <c r="AD26" i="10" s="1"/>
  <c r="AD30" i="10" s="1"/>
  <c r="AD31" i="10" s="1"/>
  <c r="AD33" i="10" s="1"/>
  <c r="AC26" i="10"/>
  <c r="AC30" i="10" s="1"/>
  <c r="AA33" i="10"/>
  <c r="AA34" i="10"/>
  <c r="L19" i="5"/>
  <c r="K22" i="5"/>
  <c r="G93" i="12"/>
  <c r="G72" i="12" s="1"/>
  <c r="G82" i="12" s="1"/>
  <c r="G83" i="12" s="1"/>
  <c r="G86" i="12" s="1"/>
  <c r="G87" i="12" s="1"/>
  <c r="G93" i="10"/>
  <c r="G72" i="10" s="1"/>
  <c r="G82" i="10" s="1"/>
  <c r="G93" i="14"/>
  <c r="G72" i="14" s="1"/>
  <c r="G82" i="14" s="1"/>
  <c r="G93" i="18"/>
  <c r="G72" i="18" s="1"/>
  <c r="G82" i="18" s="1"/>
  <c r="G83" i="18" s="1"/>
  <c r="G86" i="18" s="1"/>
  <c r="G87" i="18" s="1"/>
  <c r="G93" i="16"/>
  <c r="G72" i="16" s="1"/>
  <c r="G82" i="16" s="1"/>
  <c r="G83" i="16" s="1"/>
  <c r="G86" i="16" s="1"/>
  <c r="G87" i="16" s="1"/>
  <c r="G35" i="8"/>
  <c r="G19" i="8" s="1"/>
  <c r="G29" i="8" s="1"/>
  <c r="AA34" i="12"/>
  <c r="AQ57" i="12"/>
  <c r="AU57" i="12"/>
  <c r="AR57" i="12"/>
  <c r="AZ57" i="12"/>
  <c r="AX57" i="12"/>
  <c r="AF57" i="12"/>
  <c r="AL57" i="12"/>
  <c r="AS57" i="12"/>
  <c r="AN57" i="12"/>
  <c r="AP57" i="12"/>
  <c r="BC57" i="12"/>
  <c r="AG57" i="12"/>
  <c r="AO57" i="12"/>
  <c r="BE57" i="12"/>
  <c r="BD57" i="12"/>
  <c r="AH57" i="12"/>
  <c r="AD57" i="12"/>
  <c r="AB57" i="12"/>
  <c r="AE57" i="12"/>
  <c r="AT57" i="12"/>
  <c r="BA57" i="12"/>
  <c r="AV57" i="12"/>
  <c r="AW57" i="12"/>
  <c r="AK57" i="12"/>
  <c r="AY57" i="12"/>
  <c r="AJ57" i="12"/>
  <c r="AM57" i="12"/>
  <c r="AC57" i="12"/>
  <c r="BB57" i="12"/>
  <c r="AI57" i="12"/>
  <c r="Z33" i="12"/>
  <c r="Z34" i="12" s="1"/>
  <c r="AB30" i="12"/>
  <c r="AB136" i="13"/>
  <c r="AD27" i="12" s="1"/>
  <c r="AC27" i="12"/>
  <c r="T63" i="4"/>
  <c r="AB135" i="13"/>
  <c r="AD26" i="12" s="1"/>
  <c r="AC26" i="12"/>
  <c r="AC30" i="12" s="1"/>
  <c r="AC31" i="12" s="1"/>
  <c r="R66" i="12"/>
  <c r="Q67" i="12"/>
  <c r="Q69" i="12" s="1"/>
  <c r="Q70" i="12" s="1"/>
  <c r="P76" i="14"/>
  <c r="I68" i="18"/>
  <c r="Q42" i="4"/>
  <c r="G67" i="14"/>
  <c r="G69" i="14" s="1"/>
  <c r="G70" i="14" s="1"/>
  <c r="G83" i="14" s="1"/>
  <c r="G86" i="14" s="1"/>
  <c r="G87" i="14" s="1"/>
  <c r="H66" i="14"/>
  <c r="L71" i="10"/>
  <c r="H68" i="16"/>
  <c r="G67" i="10"/>
  <c r="G69" i="10" s="1"/>
  <c r="G70" i="10" s="1"/>
  <c r="G83" i="10" s="1"/>
  <c r="G86" i="10" s="1"/>
  <c r="G87" i="10" s="1"/>
  <c r="Q41" i="4" s="1"/>
  <c r="H66" i="10"/>
  <c r="H93" i="12" l="1"/>
  <c r="H72" i="12" s="1"/>
  <c r="H82" i="12" s="1"/>
  <c r="H83" i="12" s="1"/>
  <c r="H86" i="12" s="1"/>
  <c r="H87" i="12" s="1"/>
  <c r="H93" i="10"/>
  <c r="H72" i="10" s="1"/>
  <c r="H82" i="10" s="1"/>
  <c r="H93" i="18"/>
  <c r="H72" i="18" s="1"/>
  <c r="H82" i="18" s="1"/>
  <c r="H83" i="18" s="1"/>
  <c r="H86" i="18" s="1"/>
  <c r="H87" i="18" s="1"/>
  <c r="H93" i="16"/>
  <c r="H72" i="16" s="1"/>
  <c r="H82" i="16" s="1"/>
  <c r="H35" i="8"/>
  <c r="H19" i="8" s="1"/>
  <c r="H29" i="8" s="1"/>
  <c r="H93" i="14"/>
  <c r="H72" i="14" s="1"/>
  <c r="H82" i="14" s="1"/>
  <c r="L22" i="5"/>
  <c r="M19" i="5"/>
  <c r="AC57" i="10"/>
  <c r="AD57" i="10"/>
  <c r="AH57" i="10"/>
  <c r="AF57" i="10"/>
  <c r="AG57" i="10"/>
  <c r="AX57" i="10"/>
  <c r="AY57" i="10"/>
  <c r="AE57" i="10"/>
  <c r="AI57" i="10"/>
  <c r="AN57" i="10"/>
  <c r="AR57" i="10"/>
  <c r="AV57" i="10"/>
  <c r="BD57" i="10"/>
  <c r="BB57" i="10"/>
  <c r="AB57" i="10"/>
  <c r="AB65" i="10" s="1"/>
  <c r="AJ57" i="10"/>
  <c r="AO57" i="10"/>
  <c r="AQ57" i="10"/>
  <c r="AU57" i="10"/>
  <c r="BE57" i="10"/>
  <c r="AP57" i="10"/>
  <c r="AK57" i="10"/>
  <c r="BA57" i="10"/>
  <c r="AM57" i="10"/>
  <c r="AS57" i="10"/>
  <c r="AW57" i="10"/>
  <c r="AL57" i="10"/>
  <c r="AZ57" i="10"/>
  <c r="BC57" i="10"/>
  <c r="AT57" i="10"/>
  <c r="AC31" i="10"/>
  <c r="O62" i="4"/>
  <c r="AD34" i="10"/>
  <c r="AJ60" i="10"/>
  <c r="AN60" i="10"/>
  <c r="AI60" i="10"/>
  <c r="AM60" i="10"/>
  <c r="AK60" i="10"/>
  <c r="AL60" i="10"/>
  <c r="AT60" i="10"/>
  <c r="BA60" i="10"/>
  <c r="BC60" i="10"/>
  <c r="AG60" i="10"/>
  <c r="AS60" i="10"/>
  <c r="AW60" i="10"/>
  <c r="AZ60" i="10"/>
  <c r="AE60" i="10"/>
  <c r="AF60" i="10"/>
  <c r="AH60" i="10"/>
  <c r="AX60" i="10"/>
  <c r="AY60" i="10"/>
  <c r="AR60" i="10"/>
  <c r="AV60" i="10"/>
  <c r="BD60" i="10"/>
  <c r="AP60" i="10"/>
  <c r="AQ60" i="10"/>
  <c r="AU60" i="10"/>
  <c r="AO60" i="10"/>
  <c r="BB60" i="10"/>
  <c r="BE60" i="10"/>
  <c r="AB33" i="10"/>
  <c r="AB34" i="10"/>
  <c r="AC33" i="12"/>
  <c r="AC34" i="12"/>
  <c r="AD30" i="12"/>
  <c r="AD31" i="12" s="1"/>
  <c r="AB31" i="12"/>
  <c r="O63" i="4"/>
  <c r="AY56" i="12"/>
  <c r="AK56" i="12"/>
  <c r="BD56" i="12"/>
  <c r="AJ56" i="12"/>
  <c r="AV56" i="12"/>
  <c r="AD56" i="12"/>
  <c r="AT56" i="12"/>
  <c r="AC56" i="12"/>
  <c r="AB56" i="12"/>
  <c r="AB65" i="12" s="1"/>
  <c r="BE56" i="12"/>
  <c r="AN56" i="12"/>
  <c r="AQ56" i="12"/>
  <c r="AS56" i="12"/>
  <c r="AX56" i="12"/>
  <c r="AF56" i="12"/>
  <c r="AI56" i="12"/>
  <c r="AL56" i="12"/>
  <c r="BB56" i="12"/>
  <c r="BC56" i="12"/>
  <c r="AW56" i="12"/>
  <c r="AR56" i="12"/>
  <c r="AM56" i="12"/>
  <c r="BA56" i="12"/>
  <c r="AZ56" i="12"/>
  <c r="AO56" i="12"/>
  <c r="AH56" i="12"/>
  <c r="AA56" i="12"/>
  <c r="AA65" i="12" s="1"/>
  <c r="AE56" i="12"/>
  <c r="AG56" i="12"/>
  <c r="AU56" i="12"/>
  <c r="AP56" i="12"/>
  <c r="R68" i="12"/>
  <c r="Q48" i="4"/>
  <c r="J66" i="18"/>
  <c r="I67" i="18"/>
  <c r="I69" i="18" s="1"/>
  <c r="I70" i="18" s="1"/>
  <c r="H68" i="14"/>
  <c r="H67" i="16"/>
  <c r="H69" i="16" s="1"/>
  <c r="H70" i="16" s="1"/>
  <c r="H83" i="16" s="1"/>
  <c r="H86" i="16" s="1"/>
  <c r="H87" i="16" s="1"/>
  <c r="I66" i="16"/>
  <c r="M71" i="10"/>
  <c r="H68" i="10"/>
  <c r="Q76" i="14"/>
  <c r="AI58" i="10" l="1"/>
  <c r="AM58" i="10"/>
  <c r="AE58" i="10"/>
  <c r="AL58" i="10"/>
  <c r="AP58" i="10"/>
  <c r="AC58" i="10"/>
  <c r="AS58" i="10"/>
  <c r="AW58" i="10"/>
  <c r="AZ58" i="10"/>
  <c r="AF58" i="10"/>
  <c r="AG58" i="10"/>
  <c r="AH58" i="10"/>
  <c r="AX58" i="10"/>
  <c r="AY58" i="10"/>
  <c r="AN58" i="10"/>
  <c r="AR58" i="10"/>
  <c r="AV58" i="10"/>
  <c r="BD58" i="10"/>
  <c r="BB58" i="10"/>
  <c r="AJ58" i="10"/>
  <c r="AO58" i="10"/>
  <c r="AQ58" i="10"/>
  <c r="AU58" i="10"/>
  <c r="BE58" i="10"/>
  <c r="AT58" i="10"/>
  <c r="AK58" i="10"/>
  <c r="BA58" i="10"/>
  <c r="AD58" i="10"/>
  <c r="BC58" i="10"/>
  <c r="AC33" i="10"/>
  <c r="AC34" i="10"/>
  <c r="AC65" i="10"/>
  <c r="M22" i="5"/>
  <c r="N19" i="5"/>
  <c r="I93" i="12"/>
  <c r="I72" i="12" s="1"/>
  <c r="I82" i="12" s="1"/>
  <c r="I83" i="12" s="1"/>
  <c r="I86" i="12" s="1"/>
  <c r="I87" i="12" s="1"/>
  <c r="I93" i="10"/>
  <c r="I72" i="10" s="1"/>
  <c r="I82" i="10" s="1"/>
  <c r="I93" i="14"/>
  <c r="I72" i="14" s="1"/>
  <c r="I82" i="14" s="1"/>
  <c r="I93" i="18"/>
  <c r="I72" i="18" s="1"/>
  <c r="I82" i="18" s="1"/>
  <c r="I83" i="18" s="1"/>
  <c r="I86" i="18" s="1"/>
  <c r="I87" i="18" s="1"/>
  <c r="I93" i="16"/>
  <c r="I72" i="16" s="1"/>
  <c r="I82" i="16" s="1"/>
  <c r="I35" i="8"/>
  <c r="I19" i="8" s="1"/>
  <c r="I29" i="8" s="1"/>
  <c r="AB33" i="12"/>
  <c r="AB34" i="12"/>
  <c r="AD33" i="12"/>
  <c r="AT59" i="12"/>
  <c r="AW59" i="12"/>
  <c r="BC59" i="12"/>
  <c r="AS59" i="12"/>
  <c r="AO59" i="12"/>
  <c r="AN59" i="12"/>
  <c r="AK59" i="12"/>
  <c r="AV59" i="12"/>
  <c r="AG59" i="12"/>
  <c r="BB59" i="12"/>
  <c r="AI59" i="12"/>
  <c r="AQ59" i="12"/>
  <c r="BA59" i="12"/>
  <c r="AL59" i="12"/>
  <c r="BD59" i="12"/>
  <c r="AX59" i="12"/>
  <c r="AZ59" i="12"/>
  <c r="AP59" i="12"/>
  <c r="AE59" i="12"/>
  <c r="AJ59" i="12"/>
  <c r="AD59" i="12"/>
  <c r="AM59" i="12"/>
  <c r="AH59" i="12"/>
  <c r="AY59" i="12"/>
  <c r="AU59" i="12"/>
  <c r="AR59" i="12"/>
  <c r="BE59" i="12"/>
  <c r="AF59" i="12"/>
  <c r="S66" i="12"/>
  <c r="R67" i="12"/>
  <c r="R69" i="12" s="1"/>
  <c r="R70" i="12" s="1"/>
  <c r="R42" i="4"/>
  <c r="I68" i="16"/>
  <c r="I66" i="14"/>
  <c r="H67" i="14"/>
  <c r="H69" i="14" s="1"/>
  <c r="H70" i="14" s="1"/>
  <c r="H83" i="14" s="1"/>
  <c r="H86" i="14" s="1"/>
  <c r="H87" i="14" s="1"/>
  <c r="R76" i="14"/>
  <c r="N71" i="10"/>
  <c r="H67" i="10"/>
  <c r="H69" i="10" s="1"/>
  <c r="H70" i="10" s="1"/>
  <c r="H83" i="10" s="1"/>
  <c r="H86" i="10" s="1"/>
  <c r="H87" i="10" s="1"/>
  <c r="R41" i="4" s="1"/>
  <c r="I66" i="10"/>
  <c r="J68" i="18"/>
  <c r="O19" i="5" l="1"/>
  <c r="N22" i="5"/>
  <c r="J93" i="12"/>
  <c r="J72" i="12" s="1"/>
  <c r="J82" i="12" s="1"/>
  <c r="J83" i="12" s="1"/>
  <c r="J86" i="12" s="1"/>
  <c r="J87" i="12" s="1"/>
  <c r="J93" i="10"/>
  <c r="J72" i="10" s="1"/>
  <c r="J82" i="10" s="1"/>
  <c r="J93" i="18"/>
  <c r="J72" i="18" s="1"/>
  <c r="J82" i="18" s="1"/>
  <c r="J93" i="16"/>
  <c r="J72" i="16" s="1"/>
  <c r="J82" i="16" s="1"/>
  <c r="J35" i="8"/>
  <c r="J19" i="8" s="1"/>
  <c r="J29" i="8" s="1"/>
  <c r="J93" i="14"/>
  <c r="J72" i="14" s="1"/>
  <c r="J82" i="14" s="1"/>
  <c r="AK59" i="10"/>
  <c r="AK65" i="10" s="1"/>
  <c r="AU59" i="10"/>
  <c r="AU65" i="10" s="1"/>
  <c r="AW59" i="10"/>
  <c r="AW65" i="10" s="1"/>
  <c r="AN59" i="10"/>
  <c r="AN65" i="10" s="1"/>
  <c r="AS59" i="10"/>
  <c r="AS65" i="10" s="1"/>
  <c r="BE59" i="10"/>
  <c r="BE65" i="10" s="1"/>
  <c r="AP59" i="10"/>
  <c r="AP65" i="10" s="1"/>
  <c r="BC59" i="10"/>
  <c r="BC65" i="10" s="1"/>
  <c r="AI59" i="10"/>
  <c r="AI65" i="10" s="1"/>
  <c r="AM59" i="10"/>
  <c r="AM65" i="10" s="1"/>
  <c r="AT59" i="10"/>
  <c r="AT65" i="10" s="1"/>
  <c r="AX59" i="10"/>
  <c r="AX65" i="10" s="1"/>
  <c r="BB59" i="10"/>
  <c r="BB65" i="10" s="1"/>
  <c r="AH59" i="10"/>
  <c r="AH65" i="10" s="1"/>
  <c r="AD59" i="10"/>
  <c r="AD65" i="10" s="1"/>
  <c r="AJ59" i="10"/>
  <c r="AJ65" i="10" s="1"/>
  <c r="BD59" i="10"/>
  <c r="BD65" i="10" s="1"/>
  <c r="AF59" i="10"/>
  <c r="AF65" i="10" s="1"/>
  <c r="AG59" i="10"/>
  <c r="AG65" i="10" s="1"/>
  <c r="AE59" i="10"/>
  <c r="AE65" i="10" s="1"/>
  <c r="AQ59" i="10"/>
  <c r="AQ65" i="10" s="1"/>
  <c r="AY59" i="10"/>
  <c r="AY65" i="10" s="1"/>
  <c r="BA59" i="10"/>
  <c r="BA65" i="10" s="1"/>
  <c r="AV59" i="10"/>
  <c r="AV65" i="10" s="1"/>
  <c r="AR59" i="10"/>
  <c r="AR65" i="10" s="1"/>
  <c r="AZ59" i="10"/>
  <c r="AZ65" i="10" s="1"/>
  <c r="AO59" i="10"/>
  <c r="AO65" i="10" s="1"/>
  <c r="AL59" i="10"/>
  <c r="AL65" i="10" s="1"/>
  <c r="AM60" i="12"/>
  <c r="AH60" i="12"/>
  <c r="AN60" i="12"/>
  <c r="AE60" i="12"/>
  <c r="AP60" i="12"/>
  <c r="AG60" i="12"/>
  <c r="AZ60" i="12"/>
  <c r="AL60" i="12"/>
  <c r="BA60" i="12"/>
  <c r="AY60" i="12"/>
  <c r="AR60" i="12"/>
  <c r="AW60" i="12"/>
  <c r="AK60" i="12"/>
  <c r="AX60" i="12"/>
  <c r="AV60" i="12"/>
  <c r="AQ60" i="12"/>
  <c r="BD60" i="12"/>
  <c r="BB60" i="12"/>
  <c r="AU60" i="12"/>
  <c r="AF60" i="12"/>
  <c r="AJ60" i="12"/>
  <c r="AI60" i="12"/>
  <c r="AS60" i="12"/>
  <c r="BC60" i="12"/>
  <c r="AT60" i="12"/>
  <c r="AO60" i="12"/>
  <c r="BE60" i="12"/>
  <c r="AD34" i="12"/>
  <c r="AT58" i="12"/>
  <c r="AM58" i="12"/>
  <c r="AX58" i="12"/>
  <c r="AP58" i="12"/>
  <c r="AL58" i="12"/>
  <c r="BE58" i="12"/>
  <c r="AH58" i="12"/>
  <c r="AR58" i="12"/>
  <c r="AS58" i="12"/>
  <c r="BC58" i="12"/>
  <c r="AY58" i="12"/>
  <c r="AK58" i="12"/>
  <c r="AO58" i="12"/>
  <c r="AE58" i="12"/>
  <c r="BA58" i="12"/>
  <c r="AF58" i="12"/>
  <c r="AC58" i="12"/>
  <c r="AC65" i="12" s="1"/>
  <c r="AV58" i="12"/>
  <c r="AU58" i="12"/>
  <c r="AW58" i="12"/>
  <c r="AQ58" i="12"/>
  <c r="AJ58" i="12"/>
  <c r="AI58" i="12"/>
  <c r="AG58" i="12"/>
  <c r="AZ58" i="12"/>
  <c r="AD58" i="12"/>
  <c r="AD65" i="12" s="1"/>
  <c r="BB58" i="12"/>
  <c r="AN58" i="12"/>
  <c r="BD58" i="12"/>
  <c r="S68" i="12"/>
  <c r="R48" i="4"/>
  <c r="J66" i="16"/>
  <c r="I67" i="16"/>
  <c r="I69" i="16" s="1"/>
  <c r="I70" i="16" s="1"/>
  <c r="I83" i="16" s="1"/>
  <c r="I86" i="16" s="1"/>
  <c r="I87" i="16" s="1"/>
  <c r="I68" i="14"/>
  <c r="S76" i="14"/>
  <c r="I68" i="10"/>
  <c r="K66" i="18"/>
  <c r="J67" i="18"/>
  <c r="J69" i="18" s="1"/>
  <c r="J70" i="18" s="1"/>
  <c r="J83" i="18" s="1"/>
  <c r="J86" i="18" s="1"/>
  <c r="J87" i="18" s="1"/>
  <c r="O71" i="10"/>
  <c r="BC65" i="12" l="1"/>
  <c r="AS65" i="12"/>
  <c r="AI65" i="12"/>
  <c r="AJ65" i="12"/>
  <c r="AQ65" i="12"/>
  <c r="AK65" i="12"/>
  <c r="AL65" i="12"/>
  <c r="AG65" i="12"/>
  <c r="AP65" i="12"/>
  <c r="K93" i="12"/>
  <c r="K72" i="12" s="1"/>
  <c r="K82" i="12" s="1"/>
  <c r="K83" i="12" s="1"/>
  <c r="K86" i="12" s="1"/>
  <c r="K87" i="12" s="1"/>
  <c r="K93" i="10"/>
  <c r="K72" i="10" s="1"/>
  <c r="K82" i="10" s="1"/>
  <c r="K93" i="18"/>
  <c r="K72" i="18" s="1"/>
  <c r="K82" i="18" s="1"/>
  <c r="K93" i="16"/>
  <c r="K72" i="16" s="1"/>
  <c r="K82" i="16" s="1"/>
  <c r="K35" i="8"/>
  <c r="K19" i="8" s="1"/>
  <c r="K29" i="8" s="1"/>
  <c r="K93" i="14"/>
  <c r="K72" i="14" s="1"/>
  <c r="K82" i="14" s="1"/>
  <c r="P19" i="5"/>
  <c r="O22" i="5"/>
  <c r="AZ65" i="12"/>
  <c r="AX65" i="12"/>
  <c r="AF65" i="12"/>
  <c r="AW65" i="12"/>
  <c r="AE65" i="12"/>
  <c r="BE65" i="12"/>
  <c r="AU65" i="12"/>
  <c r="AR65" i="12"/>
  <c r="AN65" i="12"/>
  <c r="AV65" i="12"/>
  <c r="AO65" i="12"/>
  <c r="BB65" i="12"/>
  <c r="AY65" i="12"/>
  <c r="AH65" i="12"/>
  <c r="AT65" i="12"/>
  <c r="BD65" i="12"/>
  <c r="BA65" i="12"/>
  <c r="AM65" i="12"/>
  <c r="T66" i="12"/>
  <c r="S67" i="12"/>
  <c r="S69" i="12" s="1"/>
  <c r="S70" i="12" s="1"/>
  <c r="T76" i="14"/>
  <c r="I67" i="14"/>
  <c r="I69" i="14" s="1"/>
  <c r="I70" i="14" s="1"/>
  <c r="I83" i="14" s="1"/>
  <c r="I86" i="14" s="1"/>
  <c r="I87" i="14" s="1"/>
  <c r="J66" i="14"/>
  <c r="J68" i="16"/>
  <c r="K68" i="18"/>
  <c r="J66" i="10"/>
  <c r="I67" i="10"/>
  <c r="I69" i="10" s="1"/>
  <c r="I70" i="10" s="1"/>
  <c r="I83" i="10" s="1"/>
  <c r="I86" i="10" s="1"/>
  <c r="I87" i="10" s="1"/>
  <c r="S41" i="4" s="1"/>
  <c r="P71" i="10"/>
  <c r="S42" i="4"/>
  <c r="L93" i="12" l="1"/>
  <c r="L72" i="12" s="1"/>
  <c r="L82" i="12" s="1"/>
  <c r="L83" i="12" s="1"/>
  <c r="L86" i="12" s="1"/>
  <c r="L87" i="12" s="1"/>
  <c r="L93" i="10"/>
  <c r="L72" i="10" s="1"/>
  <c r="L82" i="10" s="1"/>
  <c r="L93" i="18"/>
  <c r="L72" i="18" s="1"/>
  <c r="L82" i="18" s="1"/>
  <c r="L93" i="16"/>
  <c r="L72" i="16" s="1"/>
  <c r="L82" i="16" s="1"/>
  <c r="L35" i="8"/>
  <c r="L19" i="8" s="1"/>
  <c r="L29" i="8" s="1"/>
  <c r="L93" i="14"/>
  <c r="L72" i="14" s="1"/>
  <c r="L82" i="14" s="1"/>
  <c r="Q19" i="5"/>
  <c r="P22" i="5"/>
  <c r="T68" i="12"/>
  <c r="S48" i="4"/>
  <c r="J68" i="14"/>
  <c r="L66" i="18"/>
  <c r="K67" i="18"/>
  <c r="K69" i="18" s="1"/>
  <c r="K70" i="18" s="1"/>
  <c r="K83" i="18" s="1"/>
  <c r="K86" i="18" s="1"/>
  <c r="K87" i="18" s="1"/>
  <c r="J67" i="16"/>
  <c r="J69" i="16" s="1"/>
  <c r="J70" i="16" s="1"/>
  <c r="J83" i="16" s="1"/>
  <c r="J86" i="16" s="1"/>
  <c r="J87" i="16" s="1"/>
  <c r="K66" i="16"/>
  <c r="J68" i="10"/>
  <c r="Q71" i="10"/>
  <c r="U76" i="14"/>
  <c r="M93" i="12" l="1"/>
  <c r="M72" i="12" s="1"/>
  <c r="M82" i="12" s="1"/>
  <c r="M83" i="12" s="1"/>
  <c r="M86" i="12" s="1"/>
  <c r="M87" i="12" s="1"/>
  <c r="M93" i="10"/>
  <c r="M72" i="10" s="1"/>
  <c r="M82" i="10" s="1"/>
  <c r="M93" i="18"/>
  <c r="M72" i="18" s="1"/>
  <c r="M82" i="18" s="1"/>
  <c r="M93" i="16"/>
  <c r="M72" i="16" s="1"/>
  <c r="M82" i="16" s="1"/>
  <c r="M35" i="8"/>
  <c r="M19" i="8" s="1"/>
  <c r="M29" i="8" s="1"/>
  <c r="M93" i="14"/>
  <c r="M72" i="14" s="1"/>
  <c r="M82" i="14" s="1"/>
  <c r="R19" i="5"/>
  <c r="Q22" i="5"/>
  <c r="T67" i="12"/>
  <c r="T69" i="12" s="1"/>
  <c r="T70" i="12" s="1"/>
  <c r="U66" i="12"/>
  <c r="J67" i="10"/>
  <c r="J69" i="10" s="1"/>
  <c r="J70" i="10" s="1"/>
  <c r="J83" i="10" s="1"/>
  <c r="J86" i="10" s="1"/>
  <c r="J87" i="10" s="1"/>
  <c r="T41" i="4" s="1"/>
  <c r="K66" i="10"/>
  <c r="L68" i="18"/>
  <c r="V76" i="14"/>
  <c r="T42" i="4"/>
  <c r="K68" i="16"/>
  <c r="R71" i="10"/>
  <c r="J67" i="14"/>
  <c r="J69" i="14" s="1"/>
  <c r="J70" i="14" s="1"/>
  <c r="J83" i="14" s="1"/>
  <c r="J86" i="14" s="1"/>
  <c r="J87" i="14" s="1"/>
  <c r="K66" i="14"/>
  <c r="N93" i="12" l="1"/>
  <c r="N72" i="12" s="1"/>
  <c r="N82" i="12" s="1"/>
  <c r="N83" i="12" s="1"/>
  <c r="N86" i="12" s="1"/>
  <c r="N87" i="12" s="1"/>
  <c r="N93" i="10"/>
  <c r="N72" i="10" s="1"/>
  <c r="N82" i="10" s="1"/>
  <c r="N93" i="18"/>
  <c r="N72" i="18" s="1"/>
  <c r="N82" i="18" s="1"/>
  <c r="N93" i="16"/>
  <c r="N72" i="16" s="1"/>
  <c r="N82" i="16" s="1"/>
  <c r="N35" i="8"/>
  <c r="N19" i="8" s="1"/>
  <c r="N29" i="8" s="1"/>
  <c r="N93" i="14"/>
  <c r="N72" i="14" s="1"/>
  <c r="N82" i="14" s="1"/>
  <c r="R22" i="5"/>
  <c r="S19" i="5"/>
  <c r="U68" i="12"/>
  <c r="T48" i="4"/>
  <c r="K68" i="10"/>
  <c r="S71" i="10"/>
  <c r="W76" i="14"/>
  <c r="K68" i="14"/>
  <c r="L66" i="16"/>
  <c r="K67" i="16"/>
  <c r="K69" i="16" s="1"/>
  <c r="K70" i="16" s="1"/>
  <c r="K83" i="16" s="1"/>
  <c r="K86" i="16" s="1"/>
  <c r="K87" i="16" s="1"/>
  <c r="L67" i="18"/>
  <c r="L69" i="18" s="1"/>
  <c r="L70" i="18" s="1"/>
  <c r="L83" i="18" s="1"/>
  <c r="L86" i="18" s="1"/>
  <c r="L87" i="18" s="1"/>
  <c r="M66" i="18"/>
  <c r="T19" i="5" l="1"/>
  <c r="S22" i="5"/>
  <c r="O93" i="12"/>
  <c r="O72" i="12" s="1"/>
  <c r="O82" i="12" s="1"/>
  <c r="O83" i="12" s="1"/>
  <c r="O86" i="12" s="1"/>
  <c r="O87" i="12" s="1"/>
  <c r="O93" i="10"/>
  <c r="O72" i="10" s="1"/>
  <c r="O82" i="10" s="1"/>
  <c r="O93" i="18"/>
  <c r="O72" i="18" s="1"/>
  <c r="O82" i="18" s="1"/>
  <c r="O93" i="16"/>
  <c r="O72" i="16" s="1"/>
  <c r="O82" i="16" s="1"/>
  <c r="O35" i="8"/>
  <c r="O19" i="8" s="1"/>
  <c r="O29" i="8" s="1"/>
  <c r="O93" i="14"/>
  <c r="O72" i="14" s="1"/>
  <c r="O82" i="14" s="1"/>
  <c r="U67" i="12"/>
  <c r="U69" i="12" s="1"/>
  <c r="U70" i="12" s="1"/>
  <c r="V66" i="12"/>
  <c r="L68" i="16"/>
  <c r="L66" i="14"/>
  <c r="K67" i="14"/>
  <c r="K69" i="14" s="1"/>
  <c r="K70" i="14" s="1"/>
  <c r="K83" i="14" s="1"/>
  <c r="K86" i="14" s="1"/>
  <c r="K87" i="14" s="1"/>
  <c r="T71" i="10"/>
  <c r="K67" i="10"/>
  <c r="K69" i="10" s="1"/>
  <c r="K70" i="10" s="1"/>
  <c r="K83" i="10" s="1"/>
  <c r="K86" i="10" s="1"/>
  <c r="K87" i="10" s="1"/>
  <c r="U41" i="4" s="1"/>
  <c r="L66" i="10"/>
  <c r="M68" i="18"/>
  <c r="U42" i="4"/>
  <c r="X76" i="14"/>
  <c r="P93" i="12" l="1"/>
  <c r="P72" i="12" s="1"/>
  <c r="P82" i="12" s="1"/>
  <c r="P83" i="12" s="1"/>
  <c r="P86" i="12" s="1"/>
  <c r="P87" i="12" s="1"/>
  <c r="P93" i="10"/>
  <c r="P72" i="10" s="1"/>
  <c r="P82" i="10" s="1"/>
  <c r="P93" i="18"/>
  <c r="P72" i="18" s="1"/>
  <c r="P82" i="18" s="1"/>
  <c r="P93" i="16"/>
  <c r="P72" i="16" s="1"/>
  <c r="P82" i="16" s="1"/>
  <c r="P35" i="8"/>
  <c r="P19" i="8" s="1"/>
  <c r="P29" i="8" s="1"/>
  <c r="P93" i="14"/>
  <c r="P72" i="14" s="1"/>
  <c r="P82" i="14" s="1"/>
  <c r="T22" i="5"/>
  <c r="U19" i="5"/>
  <c r="V68" i="12"/>
  <c r="U48" i="4"/>
  <c r="U71" i="10"/>
  <c r="M67" i="18"/>
  <c r="M69" i="18" s="1"/>
  <c r="M70" i="18" s="1"/>
  <c r="M83" i="18" s="1"/>
  <c r="M86" i="18" s="1"/>
  <c r="M87" i="18" s="1"/>
  <c r="N66" i="18"/>
  <c r="M66" i="16"/>
  <c r="L67" i="16"/>
  <c r="L69" i="16" s="1"/>
  <c r="L70" i="16" s="1"/>
  <c r="L83" i="16" s="1"/>
  <c r="L86" i="16" s="1"/>
  <c r="L87" i="16" s="1"/>
  <c r="L68" i="14"/>
  <c r="Y76" i="14"/>
  <c r="L68" i="10"/>
  <c r="U22" i="5" l="1"/>
  <c r="V19" i="5"/>
  <c r="Q93" i="12"/>
  <c r="Q72" i="12" s="1"/>
  <c r="Q82" i="12" s="1"/>
  <c r="Q83" i="12" s="1"/>
  <c r="Q86" i="12" s="1"/>
  <c r="Q87" i="12" s="1"/>
  <c r="Q93" i="10"/>
  <c r="Q72" i="10" s="1"/>
  <c r="Q82" i="10" s="1"/>
  <c r="Q93" i="18"/>
  <c r="Q72" i="18" s="1"/>
  <c r="Q82" i="18" s="1"/>
  <c r="Q93" i="16"/>
  <c r="Q72" i="16" s="1"/>
  <c r="Q82" i="16" s="1"/>
  <c r="Q35" i="8"/>
  <c r="Q19" i="8" s="1"/>
  <c r="Q29" i="8" s="1"/>
  <c r="Q93" i="14"/>
  <c r="Q72" i="14" s="1"/>
  <c r="Q82" i="14" s="1"/>
  <c r="V67" i="12"/>
  <c r="V69" i="12" s="1"/>
  <c r="V70" i="12" s="1"/>
  <c r="W66" i="12"/>
  <c r="N68" i="18"/>
  <c r="V42" i="4"/>
  <c r="Z76" i="14"/>
  <c r="M68" i="16"/>
  <c r="V71" i="10"/>
  <c r="L67" i="14"/>
  <c r="L69" i="14" s="1"/>
  <c r="L70" i="14" s="1"/>
  <c r="L83" i="14" s="1"/>
  <c r="L86" i="14" s="1"/>
  <c r="L87" i="14" s="1"/>
  <c r="M66" i="14"/>
  <c r="L67" i="10"/>
  <c r="L69" i="10" s="1"/>
  <c r="L70" i="10" s="1"/>
  <c r="L83" i="10" s="1"/>
  <c r="L86" i="10" s="1"/>
  <c r="L87" i="10" s="1"/>
  <c r="V41" i="4" s="1"/>
  <c r="M66" i="10"/>
  <c r="W19" i="5" l="1"/>
  <c r="V22" i="5"/>
  <c r="R93" i="12"/>
  <c r="R72" i="12" s="1"/>
  <c r="R82" i="12" s="1"/>
  <c r="R83" i="12" s="1"/>
  <c r="R86" i="12" s="1"/>
  <c r="R87" i="12" s="1"/>
  <c r="R93" i="10"/>
  <c r="R72" i="10" s="1"/>
  <c r="R82" i="10" s="1"/>
  <c r="R93" i="18"/>
  <c r="R72" i="18" s="1"/>
  <c r="R82" i="18" s="1"/>
  <c r="R93" i="16"/>
  <c r="R72" i="16" s="1"/>
  <c r="R82" i="16" s="1"/>
  <c r="R35" i="8"/>
  <c r="R19" i="8" s="1"/>
  <c r="R29" i="8" s="1"/>
  <c r="R93" i="14"/>
  <c r="R72" i="14" s="1"/>
  <c r="R82" i="14" s="1"/>
  <c r="W68" i="12"/>
  <c r="V48" i="4"/>
  <c r="AA76" i="14"/>
  <c r="M68" i="14"/>
  <c r="M67" i="16"/>
  <c r="M69" i="16" s="1"/>
  <c r="M70" i="16" s="1"/>
  <c r="M83" i="16" s="1"/>
  <c r="M86" i="16" s="1"/>
  <c r="M87" i="16" s="1"/>
  <c r="N66" i="16"/>
  <c r="O66" i="18"/>
  <c r="N67" i="18"/>
  <c r="N69" i="18" s="1"/>
  <c r="N70" i="18" s="1"/>
  <c r="N83" i="18" s="1"/>
  <c r="N86" i="18" s="1"/>
  <c r="N87" i="18" s="1"/>
  <c r="W71" i="10"/>
  <c r="M68" i="10"/>
  <c r="S93" i="12" l="1"/>
  <c r="S72" i="12" s="1"/>
  <c r="S82" i="12" s="1"/>
  <c r="S83" i="12" s="1"/>
  <c r="S86" i="12" s="1"/>
  <c r="S87" i="12" s="1"/>
  <c r="S93" i="10"/>
  <c r="S72" i="10" s="1"/>
  <c r="S82" i="10" s="1"/>
  <c r="S93" i="18"/>
  <c r="S72" i="18" s="1"/>
  <c r="S82" i="18" s="1"/>
  <c r="S93" i="16"/>
  <c r="S72" i="16" s="1"/>
  <c r="S82" i="16" s="1"/>
  <c r="S35" i="8"/>
  <c r="S19" i="8" s="1"/>
  <c r="S29" i="8" s="1"/>
  <c r="S93" i="14"/>
  <c r="S72" i="14" s="1"/>
  <c r="S82" i="14" s="1"/>
  <c r="X19" i="5"/>
  <c r="W22" i="5"/>
  <c r="W67" i="12"/>
  <c r="W69" i="12" s="1"/>
  <c r="W70" i="12" s="1"/>
  <c r="X66" i="12"/>
  <c r="N66" i="14"/>
  <c r="M67" i="14"/>
  <c r="M69" i="14" s="1"/>
  <c r="M70" i="14" s="1"/>
  <c r="M83" i="14" s="1"/>
  <c r="M86" i="14" s="1"/>
  <c r="M87" i="14" s="1"/>
  <c r="C9" i="18"/>
  <c r="G31" i="4" s="1"/>
  <c r="W42" i="4"/>
  <c r="O68" i="18"/>
  <c r="N68" i="16"/>
  <c r="X71" i="10"/>
  <c r="M67" i="10"/>
  <c r="M69" i="10" s="1"/>
  <c r="M70" i="10" s="1"/>
  <c r="M83" i="10" s="1"/>
  <c r="M86" i="10" s="1"/>
  <c r="M87" i="10" s="1"/>
  <c r="W41" i="4" s="1"/>
  <c r="N66" i="10"/>
  <c r="AB76" i="14"/>
  <c r="T93" i="12" l="1"/>
  <c r="T72" i="12" s="1"/>
  <c r="T82" i="12" s="1"/>
  <c r="T83" i="12" s="1"/>
  <c r="T86" i="12" s="1"/>
  <c r="T87" i="12" s="1"/>
  <c r="T93" i="10"/>
  <c r="T72" i="10" s="1"/>
  <c r="T82" i="10" s="1"/>
  <c r="T93" i="18"/>
  <c r="T72" i="18" s="1"/>
  <c r="T82" i="18" s="1"/>
  <c r="T93" i="16"/>
  <c r="T72" i="16" s="1"/>
  <c r="T82" i="16" s="1"/>
  <c r="T35" i="8"/>
  <c r="T19" i="8" s="1"/>
  <c r="T29" i="8" s="1"/>
  <c r="T93" i="14"/>
  <c r="T72" i="14" s="1"/>
  <c r="T82" i="14" s="1"/>
  <c r="Y19" i="5"/>
  <c r="X22" i="5"/>
  <c r="X68" i="12"/>
  <c r="W48" i="4"/>
  <c r="P66" i="18"/>
  <c r="O67" i="18"/>
  <c r="O69" i="18" s="1"/>
  <c r="O70" i="18" s="1"/>
  <c r="O83" i="18" s="1"/>
  <c r="O86" i="18" s="1"/>
  <c r="O87" i="18" s="1"/>
  <c r="N68" i="10"/>
  <c r="Y71" i="10"/>
  <c r="AC76" i="14"/>
  <c r="O66" i="16"/>
  <c r="N67" i="16"/>
  <c r="N69" i="16" s="1"/>
  <c r="N70" i="16" s="1"/>
  <c r="N83" i="16" s="1"/>
  <c r="N86" i="16" s="1"/>
  <c r="N87" i="16" s="1"/>
  <c r="N68" i="14"/>
  <c r="U93" i="12" l="1"/>
  <c r="U72" i="12" s="1"/>
  <c r="U82" i="12" s="1"/>
  <c r="U83" i="12" s="1"/>
  <c r="U86" i="12" s="1"/>
  <c r="U87" i="12" s="1"/>
  <c r="U93" i="10"/>
  <c r="U72" i="10" s="1"/>
  <c r="U82" i="10" s="1"/>
  <c r="U93" i="18"/>
  <c r="U72" i="18" s="1"/>
  <c r="U82" i="18" s="1"/>
  <c r="U93" i="16"/>
  <c r="U72" i="16" s="1"/>
  <c r="U82" i="16" s="1"/>
  <c r="U35" i="8"/>
  <c r="U19" i="8" s="1"/>
  <c r="U29" i="8" s="1"/>
  <c r="U93" i="14"/>
  <c r="U72" i="14" s="1"/>
  <c r="U82" i="14" s="1"/>
  <c r="Z19" i="5"/>
  <c r="Y22" i="5"/>
  <c r="Y66" i="12"/>
  <c r="X67" i="12"/>
  <c r="X69" i="12" s="1"/>
  <c r="X70" i="12" s="1"/>
  <c r="X42" i="4"/>
  <c r="C9" i="16"/>
  <c r="G30" i="4" s="1"/>
  <c r="O66" i="14"/>
  <c r="N67" i="14"/>
  <c r="N69" i="14" s="1"/>
  <c r="N70" i="14" s="1"/>
  <c r="N83" i="14" s="1"/>
  <c r="N86" i="14" s="1"/>
  <c r="N87" i="14" s="1"/>
  <c r="Z71" i="10"/>
  <c r="O68" i="16"/>
  <c r="AD76" i="14"/>
  <c r="N67" i="10"/>
  <c r="N69" i="10" s="1"/>
  <c r="N70" i="10" s="1"/>
  <c r="N83" i="10" s="1"/>
  <c r="N86" i="10" s="1"/>
  <c r="N87" i="10" s="1"/>
  <c r="X41" i="4" s="1"/>
  <c r="O66" i="10"/>
  <c r="P68" i="18"/>
  <c r="V93" i="12" l="1"/>
  <c r="V72" i="12" s="1"/>
  <c r="V82" i="12" s="1"/>
  <c r="V83" i="12" s="1"/>
  <c r="V86" i="12" s="1"/>
  <c r="V87" i="12" s="1"/>
  <c r="V93" i="10"/>
  <c r="V72" i="10" s="1"/>
  <c r="V82" i="10" s="1"/>
  <c r="V93" i="18"/>
  <c r="V72" i="18" s="1"/>
  <c r="V82" i="18" s="1"/>
  <c r="V93" i="16"/>
  <c r="V72" i="16" s="1"/>
  <c r="V82" i="16" s="1"/>
  <c r="V35" i="8"/>
  <c r="V19" i="8" s="1"/>
  <c r="V29" i="8" s="1"/>
  <c r="V93" i="14"/>
  <c r="V72" i="14" s="1"/>
  <c r="V82" i="14" s="1"/>
  <c r="Z22" i="5"/>
  <c r="AA19" i="5"/>
  <c r="Y68" i="12"/>
  <c r="X48" i="4"/>
  <c r="O68" i="10"/>
  <c r="Q66" i="18"/>
  <c r="P67" i="18"/>
  <c r="P69" i="18" s="1"/>
  <c r="P70" i="18" s="1"/>
  <c r="P83" i="18" s="1"/>
  <c r="P86" i="18" s="1"/>
  <c r="P87" i="18" s="1"/>
  <c r="AE76" i="14"/>
  <c r="AE82" i="14" s="1"/>
  <c r="P66" i="16"/>
  <c r="O67" i="16"/>
  <c r="O69" i="16" s="1"/>
  <c r="O70" i="16" s="1"/>
  <c r="O83" i="16" s="1"/>
  <c r="O86" i="16" s="1"/>
  <c r="O87" i="16" s="1"/>
  <c r="AA71" i="10"/>
  <c r="C9" i="14"/>
  <c r="G29" i="4" s="1"/>
  <c r="C9" i="10"/>
  <c r="G27" i="4" s="1"/>
  <c r="O68" i="14"/>
  <c r="C9" i="12"/>
  <c r="G28" i="4" s="1"/>
  <c r="AB19" i="5" l="1"/>
  <c r="AA22" i="5"/>
  <c r="W93" i="12"/>
  <c r="W72" i="12" s="1"/>
  <c r="W82" i="12" s="1"/>
  <c r="W83" i="12" s="1"/>
  <c r="W86" i="12" s="1"/>
  <c r="W87" i="12" s="1"/>
  <c r="W93" i="10"/>
  <c r="W72" i="10" s="1"/>
  <c r="W82" i="10" s="1"/>
  <c r="W93" i="18"/>
  <c r="W72" i="18" s="1"/>
  <c r="W82" i="18" s="1"/>
  <c r="W93" i="16"/>
  <c r="W72" i="16" s="1"/>
  <c r="W82" i="16" s="1"/>
  <c r="W35" i="8"/>
  <c r="W19" i="8" s="1"/>
  <c r="W29" i="8" s="1"/>
  <c r="W93" i="14"/>
  <c r="W72" i="14" s="1"/>
  <c r="W82" i="14" s="1"/>
  <c r="Y67" i="12"/>
  <c r="Y69" i="12" s="1"/>
  <c r="Y70" i="12" s="1"/>
  <c r="Z66" i="12"/>
  <c r="P68" i="16"/>
  <c r="O67" i="10"/>
  <c r="O69" i="10" s="1"/>
  <c r="O70" i="10" s="1"/>
  <c r="O83" i="10" s="1"/>
  <c r="O86" i="10" s="1"/>
  <c r="O87" i="10" s="1"/>
  <c r="Y41" i="4" s="1"/>
  <c r="P66" i="10"/>
  <c r="P66" i="14"/>
  <c r="O67" i="14"/>
  <c r="O69" i="14" s="1"/>
  <c r="O70" i="14" s="1"/>
  <c r="O83" i="14" s="1"/>
  <c r="O86" i="14" s="1"/>
  <c r="O87" i="14" s="1"/>
  <c r="AF76" i="14"/>
  <c r="AF82" i="14" s="1"/>
  <c r="Y42" i="4"/>
  <c r="AB71" i="10"/>
  <c r="Q68" i="18"/>
  <c r="X93" i="12" l="1"/>
  <c r="X72" i="12" s="1"/>
  <c r="X82" i="12" s="1"/>
  <c r="X83" i="12" s="1"/>
  <c r="X86" i="12" s="1"/>
  <c r="X87" i="12" s="1"/>
  <c r="X93" i="10"/>
  <c r="X72" i="10" s="1"/>
  <c r="X82" i="10" s="1"/>
  <c r="X93" i="18"/>
  <c r="X72" i="18" s="1"/>
  <c r="X82" i="18" s="1"/>
  <c r="X93" i="16"/>
  <c r="X72" i="16" s="1"/>
  <c r="X82" i="16" s="1"/>
  <c r="X35" i="8"/>
  <c r="X19" i="8" s="1"/>
  <c r="X29" i="8" s="1"/>
  <c r="X93" i="14"/>
  <c r="X72" i="14" s="1"/>
  <c r="X82" i="14" s="1"/>
  <c r="AB22" i="5"/>
  <c r="AC19" i="5"/>
  <c r="Z68" i="12"/>
  <c r="Y48" i="4"/>
  <c r="AG76" i="14"/>
  <c r="AG82" i="14" s="1"/>
  <c r="P67" i="16"/>
  <c r="P69" i="16" s="1"/>
  <c r="P70" i="16" s="1"/>
  <c r="P83" i="16" s="1"/>
  <c r="P86" i="16" s="1"/>
  <c r="P87" i="16" s="1"/>
  <c r="Q66" i="16"/>
  <c r="P68" i="14"/>
  <c r="P68" i="10"/>
  <c r="AC71" i="10"/>
  <c r="Q67" i="18"/>
  <c r="Q69" i="18" s="1"/>
  <c r="Q70" i="18" s="1"/>
  <c r="Q83" i="18" s="1"/>
  <c r="Q86" i="18" s="1"/>
  <c r="Q87" i="18" s="1"/>
  <c r="R66" i="18"/>
  <c r="AC22" i="5" l="1"/>
  <c r="AD19" i="5"/>
  <c r="Y93" i="12"/>
  <c r="Y72" i="12" s="1"/>
  <c r="Y82" i="12" s="1"/>
  <c r="Y83" i="12" s="1"/>
  <c r="Y86" i="12" s="1"/>
  <c r="Y87" i="12" s="1"/>
  <c r="Y93" i="10"/>
  <c r="Y72" i="10" s="1"/>
  <c r="Y82" i="10" s="1"/>
  <c r="Y93" i="18"/>
  <c r="Y72" i="18" s="1"/>
  <c r="Y82" i="18" s="1"/>
  <c r="Y93" i="16"/>
  <c r="Y72" i="16" s="1"/>
  <c r="Y82" i="16" s="1"/>
  <c r="Y35" i="8"/>
  <c r="Y19" i="8" s="1"/>
  <c r="Y29" i="8" s="1"/>
  <c r="Y93" i="14"/>
  <c r="Y72" i="14" s="1"/>
  <c r="Y82" i="14" s="1"/>
  <c r="AA66" i="12"/>
  <c r="Z67" i="12"/>
  <c r="Z69" i="12" s="1"/>
  <c r="Z70" i="12" s="1"/>
  <c r="AE93" i="10"/>
  <c r="P67" i="10"/>
  <c r="P69" i="10" s="1"/>
  <c r="P70" i="10" s="1"/>
  <c r="P83" i="10" s="1"/>
  <c r="P86" i="10" s="1"/>
  <c r="P87" i="10" s="1"/>
  <c r="Z41" i="4" s="1"/>
  <c r="Q66" i="10"/>
  <c r="Q66" i="14"/>
  <c r="P67" i="14"/>
  <c r="P69" i="14" s="1"/>
  <c r="P70" i="14" s="1"/>
  <c r="P83" i="14" s="1"/>
  <c r="P86" i="14" s="1"/>
  <c r="P87" i="14" s="1"/>
  <c r="R68" i="18"/>
  <c r="Z42" i="4"/>
  <c r="AH76" i="14"/>
  <c r="AH82" i="14" s="1"/>
  <c r="Q68" i="16"/>
  <c r="AD71" i="10"/>
  <c r="AE19" i="5" l="1"/>
  <c r="AD22" i="5"/>
  <c r="Z93" i="12"/>
  <c r="Z72" i="12" s="1"/>
  <c r="Z82" i="12" s="1"/>
  <c r="Z83" i="12" s="1"/>
  <c r="Z86" i="12" s="1"/>
  <c r="Z87" i="12" s="1"/>
  <c r="Z93" i="10"/>
  <c r="Z72" i="10" s="1"/>
  <c r="Z82" i="10" s="1"/>
  <c r="Z93" i="18"/>
  <c r="Z72" i="18" s="1"/>
  <c r="Z82" i="18" s="1"/>
  <c r="Z93" i="16"/>
  <c r="Z72" i="16" s="1"/>
  <c r="Z82" i="16" s="1"/>
  <c r="Z35" i="8"/>
  <c r="Z19" i="8" s="1"/>
  <c r="Z29" i="8" s="1"/>
  <c r="Z93" i="14"/>
  <c r="Z72" i="14" s="1"/>
  <c r="Z82" i="14" s="1"/>
  <c r="AA68" i="12"/>
  <c r="Z48" i="4"/>
  <c r="AF93" i="10"/>
  <c r="AE72" i="10"/>
  <c r="AE71" i="10"/>
  <c r="AI76" i="14"/>
  <c r="AI82" i="14" s="1"/>
  <c r="Q68" i="14"/>
  <c r="R67" i="18"/>
  <c r="R69" i="18" s="1"/>
  <c r="R70" i="18" s="1"/>
  <c r="R83" i="18" s="1"/>
  <c r="R86" i="18" s="1"/>
  <c r="R87" i="18" s="1"/>
  <c r="S66" i="18"/>
  <c r="Q68" i="10"/>
  <c r="Q67" i="16"/>
  <c r="Q69" i="16" s="1"/>
  <c r="Q70" i="16" s="1"/>
  <c r="Q83" i="16" s="1"/>
  <c r="Q86" i="16" s="1"/>
  <c r="Q87" i="16" s="1"/>
  <c r="R66" i="16"/>
  <c r="AA93" i="12" l="1"/>
  <c r="AA72" i="12" s="1"/>
  <c r="AA82" i="12" s="1"/>
  <c r="AA93" i="10"/>
  <c r="AA72" i="10" s="1"/>
  <c r="AA82" i="10" s="1"/>
  <c r="AA93" i="18"/>
  <c r="AA72" i="18" s="1"/>
  <c r="AA82" i="18" s="1"/>
  <c r="AA93" i="16"/>
  <c r="AA72" i="16" s="1"/>
  <c r="AA35" i="8"/>
  <c r="AA19" i="8" s="1"/>
  <c r="AA29" i="8" s="1"/>
  <c r="AA93" i="14"/>
  <c r="AA72" i="14" s="1"/>
  <c r="AF19" i="5"/>
  <c r="AE22" i="5"/>
  <c r="AB66" i="12"/>
  <c r="AA67" i="12"/>
  <c r="AA69" i="12" s="1"/>
  <c r="AA70" i="12" s="1"/>
  <c r="AA83" i="12" s="1"/>
  <c r="AA86" i="12" s="1"/>
  <c r="AA87" i="12" s="1"/>
  <c r="AG93" i="10"/>
  <c r="AE82" i="10"/>
  <c r="AF72" i="10"/>
  <c r="AF71" i="10"/>
  <c r="S68" i="18"/>
  <c r="Q67" i="14"/>
  <c r="Q69" i="14" s="1"/>
  <c r="Q70" i="14" s="1"/>
  <c r="Q83" i="14" s="1"/>
  <c r="Q86" i="14" s="1"/>
  <c r="Q87" i="14" s="1"/>
  <c r="R66" i="14"/>
  <c r="R68" i="16"/>
  <c r="AA42" i="4"/>
  <c r="R66" i="10"/>
  <c r="Q67" i="10"/>
  <c r="Q69" i="10" s="1"/>
  <c r="Q70" i="10" s="1"/>
  <c r="Q83" i="10" s="1"/>
  <c r="Q86" i="10" s="1"/>
  <c r="Q87" i="10" s="1"/>
  <c r="AA41" i="4" s="1"/>
  <c r="AJ76" i="14"/>
  <c r="AJ82" i="14" s="1"/>
  <c r="AB93" i="12" l="1"/>
  <c r="AB72" i="12" s="1"/>
  <c r="AB82" i="12" s="1"/>
  <c r="AB93" i="10"/>
  <c r="AB72" i="10" s="1"/>
  <c r="AB82" i="10" s="1"/>
  <c r="AB93" i="18"/>
  <c r="AB72" i="18" s="1"/>
  <c r="AB82" i="18" s="1"/>
  <c r="AB93" i="16"/>
  <c r="AB72" i="16" s="1"/>
  <c r="AB82" i="16" s="1"/>
  <c r="AB35" i="8"/>
  <c r="AB19" i="8" s="1"/>
  <c r="AB29" i="8" s="1"/>
  <c r="AB93" i="14"/>
  <c r="AB72" i="14" s="1"/>
  <c r="AB82" i="14" s="1"/>
  <c r="AG19" i="5"/>
  <c r="AG22" i="5" s="1"/>
  <c r="AF22" i="5"/>
  <c r="AA82" i="14"/>
  <c r="AA82" i="16"/>
  <c r="AB68" i="12"/>
  <c r="AA48" i="4"/>
  <c r="AH93" i="10"/>
  <c r="AF82" i="10"/>
  <c r="R68" i="14"/>
  <c r="T66" i="18"/>
  <c r="S67" i="18"/>
  <c r="S69" i="18" s="1"/>
  <c r="S70" i="18" s="1"/>
  <c r="S83" i="18" s="1"/>
  <c r="S86" i="18" s="1"/>
  <c r="S87" i="18" s="1"/>
  <c r="R68" i="10"/>
  <c r="R67" i="16"/>
  <c r="R69" i="16" s="1"/>
  <c r="R70" i="16" s="1"/>
  <c r="R83" i="16" s="1"/>
  <c r="R86" i="16" s="1"/>
  <c r="R87" i="16" s="1"/>
  <c r="S66" i="16"/>
  <c r="AK76" i="14"/>
  <c r="AK82" i="14" s="1"/>
  <c r="AG72" i="10"/>
  <c r="AG71" i="10"/>
  <c r="AC93" i="12" l="1"/>
  <c r="AC72" i="12" s="1"/>
  <c r="AC82" i="12" s="1"/>
  <c r="AC93" i="10"/>
  <c r="AC72" i="10" s="1"/>
  <c r="AC82" i="10" s="1"/>
  <c r="AC93" i="18"/>
  <c r="AC72" i="18" s="1"/>
  <c r="AC82" i="18" s="1"/>
  <c r="AC93" i="16"/>
  <c r="AC72" i="16" s="1"/>
  <c r="AC35" i="8"/>
  <c r="AC19" i="8" s="1"/>
  <c r="AC29" i="8" s="1"/>
  <c r="AC93" i="14"/>
  <c r="AC72" i="14" s="1"/>
  <c r="AD93" i="12"/>
  <c r="AD72" i="12" s="1"/>
  <c r="AD82" i="12" s="1"/>
  <c r="AD93" i="10"/>
  <c r="AD72" i="10" s="1"/>
  <c r="AD82" i="10" s="1"/>
  <c r="AD93" i="18"/>
  <c r="AD72" i="18" s="1"/>
  <c r="AD82" i="18" s="1"/>
  <c r="AD93" i="16"/>
  <c r="AD72" i="16" s="1"/>
  <c r="AD82" i="16" s="1"/>
  <c r="AD35" i="8"/>
  <c r="AD19" i="8" s="1"/>
  <c r="AD29" i="8" s="1"/>
  <c r="AD93" i="14"/>
  <c r="AD72" i="14" s="1"/>
  <c r="AD82" i="14" s="1"/>
  <c r="AB67" i="12"/>
  <c r="AB69" i="12" s="1"/>
  <c r="AB70" i="12" s="1"/>
  <c r="AB83" i="12" s="1"/>
  <c r="AB86" i="12" s="1"/>
  <c r="AB87" i="12" s="1"/>
  <c r="AC66" i="12"/>
  <c r="AI93" i="10"/>
  <c r="AG82" i="10"/>
  <c r="AB42" i="4"/>
  <c r="AH72" i="10"/>
  <c r="AH71" i="10"/>
  <c r="R67" i="14"/>
  <c r="R69" i="14" s="1"/>
  <c r="R70" i="14" s="1"/>
  <c r="R83" i="14" s="1"/>
  <c r="R86" i="14" s="1"/>
  <c r="R87" i="14" s="1"/>
  <c r="S66" i="14"/>
  <c r="T68" i="18"/>
  <c r="S66" i="10"/>
  <c r="R67" i="10"/>
  <c r="R69" i="10" s="1"/>
  <c r="R70" i="10" s="1"/>
  <c r="R83" i="10" s="1"/>
  <c r="R86" i="10" s="1"/>
  <c r="R87" i="10" s="1"/>
  <c r="AB41" i="4" s="1"/>
  <c r="S68" i="16"/>
  <c r="AL76" i="14"/>
  <c r="AL82" i="14" s="1"/>
  <c r="AC82" i="14" l="1"/>
  <c r="Q64" i="4"/>
  <c r="AC82" i="16"/>
  <c r="Q65" i="4"/>
  <c r="AC68" i="12"/>
  <c r="AH82" i="10"/>
  <c r="AB48" i="4"/>
  <c r="AJ93" i="10"/>
  <c r="AI72" i="10"/>
  <c r="AI71" i="10"/>
  <c r="AM76" i="14"/>
  <c r="AM82" i="14" s="1"/>
  <c r="S68" i="10"/>
  <c r="T66" i="16"/>
  <c r="S67" i="16"/>
  <c r="S69" i="16" s="1"/>
  <c r="S70" i="16" s="1"/>
  <c r="S83" i="16" s="1"/>
  <c r="S86" i="16" s="1"/>
  <c r="S87" i="16" s="1"/>
  <c r="S68" i="14"/>
  <c r="T67" i="18"/>
  <c r="T69" i="18" s="1"/>
  <c r="T70" i="18" s="1"/>
  <c r="T83" i="18" s="1"/>
  <c r="T86" i="18" s="1"/>
  <c r="T87" i="18" s="1"/>
  <c r="U66" i="18"/>
  <c r="AD66" i="12" l="1"/>
  <c r="AC67" i="12"/>
  <c r="AC69" i="12" s="1"/>
  <c r="AC70" i="12" s="1"/>
  <c r="AC83" i="12" s="1"/>
  <c r="AC86" i="12" s="1"/>
  <c r="AC87" i="12" s="1"/>
  <c r="AK93" i="10"/>
  <c r="T68" i="16"/>
  <c r="AI82" i="10"/>
  <c r="AJ72" i="10"/>
  <c r="AJ71" i="10"/>
  <c r="S67" i="14"/>
  <c r="S69" i="14" s="1"/>
  <c r="S70" i="14" s="1"/>
  <c r="S83" i="14" s="1"/>
  <c r="S86" i="14" s="1"/>
  <c r="S87" i="14" s="1"/>
  <c r="T66" i="14"/>
  <c r="AC42" i="4"/>
  <c r="U68" i="18"/>
  <c r="S67" i="10"/>
  <c r="S69" i="10" s="1"/>
  <c r="S70" i="10" s="1"/>
  <c r="S83" i="10" s="1"/>
  <c r="S86" i="10" s="1"/>
  <c r="S87" i="10" s="1"/>
  <c r="AC41" i="4" s="1"/>
  <c r="T66" i="10"/>
  <c r="AN76" i="14"/>
  <c r="AN82" i="14" s="1"/>
  <c r="AD68" i="12" l="1"/>
  <c r="AC48" i="4"/>
  <c r="AL93" i="10"/>
  <c r="AJ82" i="10"/>
  <c r="AK72" i="10"/>
  <c r="AK71" i="10"/>
  <c r="U66" i="16"/>
  <c r="T67" i="16"/>
  <c r="T69" i="16" s="1"/>
  <c r="T70" i="16" s="1"/>
  <c r="T83" i="16" s="1"/>
  <c r="T86" i="16" s="1"/>
  <c r="T87" i="16" s="1"/>
  <c r="AO76" i="14"/>
  <c r="AO82" i="14" s="1"/>
  <c r="T68" i="10"/>
  <c r="T68" i="14"/>
  <c r="V66" i="18"/>
  <c r="U67" i="18"/>
  <c r="U69" i="18" s="1"/>
  <c r="U70" i="18" s="1"/>
  <c r="U83" i="18" s="1"/>
  <c r="U86" i="18" s="1"/>
  <c r="U87" i="18" s="1"/>
  <c r="AD67" i="12" l="1"/>
  <c r="AD69" i="12" s="1"/>
  <c r="AD70" i="12" s="1"/>
  <c r="AD83" i="12" s="1"/>
  <c r="AD86" i="12" s="1"/>
  <c r="AD87" i="12" s="1"/>
  <c r="AE66" i="12"/>
  <c r="AM93" i="10"/>
  <c r="AK82" i="10"/>
  <c r="T67" i="10"/>
  <c r="T69" i="10" s="1"/>
  <c r="T70" i="10" s="1"/>
  <c r="T83" i="10" s="1"/>
  <c r="T86" i="10" s="1"/>
  <c r="T87" i="10" s="1"/>
  <c r="AD41" i="4" s="1"/>
  <c r="U66" i="10"/>
  <c r="AP76" i="14"/>
  <c r="AP82" i="14" s="1"/>
  <c r="U68" i="16"/>
  <c r="AL72" i="10"/>
  <c r="AL71" i="10"/>
  <c r="V68" i="18"/>
  <c r="U66" i="14"/>
  <c r="T67" i="14"/>
  <c r="T69" i="14" s="1"/>
  <c r="T70" i="14" s="1"/>
  <c r="T83" i="14" s="1"/>
  <c r="T86" i="14" s="1"/>
  <c r="T87" i="14" s="1"/>
  <c r="AD42" i="4"/>
  <c r="AE68" i="12" l="1"/>
  <c r="AD48" i="4"/>
  <c r="AN93" i="10"/>
  <c r="AL82" i="10"/>
  <c r="W66" i="18"/>
  <c r="V67" i="18"/>
  <c r="V69" i="18" s="1"/>
  <c r="V70" i="18" s="1"/>
  <c r="V83" i="18" s="1"/>
  <c r="V86" i="18" s="1"/>
  <c r="V87" i="18" s="1"/>
  <c r="U67" i="16"/>
  <c r="U69" i="16" s="1"/>
  <c r="U70" i="16" s="1"/>
  <c r="U83" i="16" s="1"/>
  <c r="U86" i="16" s="1"/>
  <c r="U87" i="16" s="1"/>
  <c r="V66" i="16"/>
  <c r="U68" i="14"/>
  <c r="AQ76" i="14"/>
  <c r="AQ82" i="14" s="1"/>
  <c r="U68" i="10"/>
  <c r="AM72" i="10"/>
  <c r="AM71" i="10"/>
  <c r="AE67" i="12" l="1"/>
  <c r="AE69" i="12" s="1"/>
  <c r="AE70" i="12" s="1"/>
  <c r="AE83" i="12" s="1"/>
  <c r="AE86" i="12" s="1"/>
  <c r="AE87" i="12" s="1"/>
  <c r="AF66" i="12"/>
  <c r="AO93" i="10"/>
  <c r="AM82" i="10"/>
  <c r="AR76" i="14"/>
  <c r="AR82" i="14" s="1"/>
  <c r="U67" i="14"/>
  <c r="U69" i="14" s="1"/>
  <c r="U70" i="14" s="1"/>
  <c r="U83" i="14" s="1"/>
  <c r="U86" i="14" s="1"/>
  <c r="U87" i="14" s="1"/>
  <c r="V66" i="14"/>
  <c r="V68" i="16"/>
  <c r="W68" i="18"/>
  <c r="V66" i="10"/>
  <c r="U67" i="10"/>
  <c r="U69" i="10" s="1"/>
  <c r="U70" i="10" s="1"/>
  <c r="U83" i="10" s="1"/>
  <c r="U86" i="10" s="1"/>
  <c r="U87" i="10" s="1"/>
  <c r="AE41" i="4" s="1"/>
  <c r="AE42" i="4"/>
  <c r="AN72" i="10"/>
  <c r="AN71" i="10"/>
  <c r="AF68" i="12" l="1"/>
  <c r="AE48" i="4"/>
  <c r="AP93" i="10"/>
  <c r="X66" i="18"/>
  <c r="W67" i="18"/>
  <c r="W69" i="18" s="1"/>
  <c r="W70" i="18" s="1"/>
  <c r="W83" i="18" s="1"/>
  <c r="W86" i="18" s="1"/>
  <c r="W87" i="18" s="1"/>
  <c r="V68" i="14"/>
  <c r="AO72" i="10"/>
  <c r="AO71" i="10"/>
  <c r="V68" i="10"/>
  <c r="V67" i="16"/>
  <c r="V69" i="16" s="1"/>
  <c r="V70" i="16" s="1"/>
  <c r="V83" i="16" s="1"/>
  <c r="V86" i="16" s="1"/>
  <c r="V87" i="16" s="1"/>
  <c r="W66" i="16"/>
  <c r="AS76" i="14"/>
  <c r="AS82" i="14" s="1"/>
  <c r="AG66" i="12" l="1"/>
  <c r="AF67" i="12"/>
  <c r="AF69" i="12" s="1"/>
  <c r="AF70" i="12" s="1"/>
  <c r="AF83" i="12" s="1"/>
  <c r="AF86" i="12" s="1"/>
  <c r="AF87" i="12" s="1"/>
  <c r="AQ93" i="10"/>
  <c r="V67" i="10"/>
  <c r="V69" i="10" s="1"/>
  <c r="V70" i="10" s="1"/>
  <c r="V83" i="10" s="1"/>
  <c r="V86" i="10" s="1"/>
  <c r="V87" i="10" s="1"/>
  <c r="AF41" i="4" s="1"/>
  <c r="W66" i="10"/>
  <c r="V67" i="14"/>
  <c r="V69" i="14" s="1"/>
  <c r="V70" i="14" s="1"/>
  <c r="V83" i="14" s="1"/>
  <c r="V86" i="14" s="1"/>
  <c r="V87" i="14" s="1"/>
  <c r="W66" i="14"/>
  <c r="AT76" i="14"/>
  <c r="AT82" i="14" s="1"/>
  <c r="AF42" i="4"/>
  <c r="AP72" i="10"/>
  <c r="AP71" i="10"/>
  <c r="W68" i="16"/>
  <c r="X68" i="18"/>
  <c r="AG68" i="12" l="1"/>
  <c r="AF48" i="4"/>
  <c r="AR93" i="10"/>
  <c r="AQ72" i="10"/>
  <c r="AQ71" i="10"/>
  <c r="X67" i="18"/>
  <c r="X69" i="18" s="1"/>
  <c r="X70" i="18" s="1"/>
  <c r="X83" i="18" s="1"/>
  <c r="X86" i="18" s="1"/>
  <c r="X87" i="18" s="1"/>
  <c r="Y66" i="18"/>
  <c r="W68" i="14"/>
  <c r="X66" i="16"/>
  <c r="W67" i="16"/>
  <c r="W69" i="16" s="1"/>
  <c r="W70" i="16" s="1"/>
  <c r="W83" i="16" s="1"/>
  <c r="W86" i="16" s="1"/>
  <c r="W87" i="16" s="1"/>
  <c r="AU76" i="14"/>
  <c r="AU82" i="14" s="1"/>
  <c r="W68" i="10"/>
  <c r="AG67" i="12" l="1"/>
  <c r="AG69" i="12" s="1"/>
  <c r="AG70" i="12" s="1"/>
  <c r="AG83" i="12" s="1"/>
  <c r="AG86" i="12" s="1"/>
  <c r="AG87" i="12" s="1"/>
  <c r="AH66" i="12"/>
  <c r="AS93" i="10"/>
  <c r="Y68" i="18"/>
  <c r="W67" i="10"/>
  <c r="W69" i="10" s="1"/>
  <c r="W70" i="10" s="1"/>
  <c r="W83" i="10" s="1"/>
  <c r="W86" i="10" s="1"/>
  <c r="W87" i="10" s="1"/>
  <c r="AG41" i="4" s="1"/>
  <c r="X66" i="10"/>
  <c r="AR72" i="10"/>
  <c r="AR71" i="10"/>
  <c r="X68" i="16"/>
  <c r="X66" i="14"/>
  <c r="W67" i="14"/>
  <c r="W69" i="14" s="1"/>
  <c r="W70" i="14" s="1"/>
  <c r="W83" i="14" s="1"/>
  <c r="W86" i="14" s="1"/>
  <c r="W87" i="14" s="1"/>
  <c r="AG42" i="4"/>
  <c r="C10" i="18"/>
  <c r="H31" i="4" s="1"/>
  <c r="AV76" i="14"/>
  <c r="AV82" i="14" s="1"/>
  <c r="AH68" i="12" l="1"/>
  <c r="AG48" i="4"/>
  <c r="AT93" i="10"/>
  <c r="V63" i="4"/>
  <c r="AS72" i="10"/>
  <c r="AS71" i="10"/>
  <c r="X68" i="10"/>
  <c r="X68" i="14"/>
  <c r="Y67" i="18"/>
  <c r="Y69" i="18" s="1"/>
  <c r="Y70" i="18" s="1"/>
  <c r="Y83" i="18" s="1"/>
  <c r="Y86" i="18" s="1"/>
  <c r="Y87" i="18" s="1"/>
  <c r="Z66" i="18"/>
  <c r="X67" i="16"/>
  <c r="X69" i="16" s="1"/>
  <c r="X70" i="16" s="1"/>
  <c r="X83" i="16" s="1"/>
  <c r="X86" i="16" s="1"/>
  <c r="X87" i="16" s="1"/>
  <c r="Y66" i="16"/>
  <c r="AW76" i="14"/>
  <c r="AI66" i="12" l="1"/>
  <c r="AH67" i="12"/>
  <c r="AH69" i="12" s="1"/>
  <c r="AH70" i="12" s="1"/>
  <c r="AH83" i="12" s="1"/>
  <c r="AH86" i="12" s="1"/>
  <c r="AH87" i="12" s="1"/>
  <c r="AU93" i="10"/>
  <c r="AW82" i="14"/>
  <c r="U64" i="4"/>
  <c r="X67" i="14"/>
  <c r="X69" i="14" s="1"/>
  <c r="X70" i="14" s="1"/>
  <c r="X83" i="14" s="1"/>
  <c r="X86" i="14" s="1"/>
  <c r="X87" i="14" s="1"/>
  <c r="Y66" i="14"/>
  <c r="AH42" i="4"/>
  <c r="AX76" i="14"/>
  <c r="AX82" i="14" s="1"/>
  <c r="Y68" i="16"/>
  <c r="X67" i="10"/>
  <c r="X69" i="10" s="1"/>
  <c r="X70" i="10" s="1"/>
  <c r="X83" i="10" s="1"/>
  <c r="X86" i="10" s="1"/>
  <c r="X87" i="10" s="1"/>
  <c r="AH41" i="4" s="1"/>
  <c r="Y66" i="10"/>
  <c r="Z68" i="18"/>
  <c r="C10" i="16"/>
  <c r="H30" i="4" s="1"/>
  <c r="AT72" i="10"/>
  <c r="AT71" i="10"/>
  <c r="AI68" i="12" l="1"/>
  <c r="AH48" i="4"/>
  <c r="AV93" i="10"/>
  <c r="Z67" i="18"/>
  <c r="Z69" i="18" s="1"/>
  <c r="Z70" i="18" s="1"/>
  <c r="Z83" i="18" s="1"/>
  <c r="Z86" i="18" s="1"/>
  <c r="Z87" i="18" s="1"/>
  <c r="AA66" i="18"/>
  <c r="C10" i="12"/>
  <c r="H28" i="4" s="1"/>
  <c r="AU72" i="10"/>
  <c r="AU71" i="10"/>
  <c r="Y68" i="10"/>
  <c r="Y68" i="14"/>
  <c r="C10" i="14"/>
  <c r="H29" i="4" s="1"/>
  <c r="AY76" i="14"/>
  <c r="AY82" i="14" s="1"/>
  <c r="C10" i="10"/>
  <c r="H27" i="4" s="1"/>
  <c r="Y67" i="16"/>
  <c r="Y69" i="16" s="1"/>
  <c r="Y70" i="16" s="1"/>
  <c r="Y83" i="16" s="1"/>
  <c r="Y86" i="16" s="1"/>
  <c r="Y87" i="16" s="1"/>
  <c r="Z66" i="16"/>
  <c r="AJ66" i="12" l="1"/>
  <c r="AI67" i="12"/>
  <c r="AI69" i="12" s="1"/>
  <c r="AI70" i="12" s="1"/>
  <c r="AI83" i="12" s="1"/>
  <c r="AI86" i="12" s="1"/>
  <c r="AI87" i="12" s="1"/>
  <c r="AW93" i="10"/>
  <c r="Y67" i="10"/>
  <c r="Y69" i="10" s="1"/>
  <c r="Y70" i="10" s="1"/>
  <c r="Y83" i="10" s="1"/>
  <c r="Y86" i="10" s="1"/>
  <c r="Y87" i="10" s="1"/>
  <c r="AI41" i="4" s="1"/>
  <c r="Z66" i="10"/>
  <c r="AI42" i="4"/>
  <c r="AZ76" i="14"/>
  <c r="AZ82" i="14" s="1"/>
  <c r="AV72" i="10"/>
  <c r="AV71" i="10"/>
  <c r="AA68" i="18"/>
  <c r="Z68" i="16"/>
  <c r="Z66" i="14"/>
  <c r="Y67" i="14"/>
  <c r="Y69" i="14" s="1"/>
  <c r="Y70" i="14" s="1"/>
  <c r="Y83" i="14" s="1"/>
  <c r="Y86" i="14" s="1"/>
  <c r="Y87" i="14" s="1"/>
  <c r="AJ68" i="12" l="1"/>
  <c r="AI48" i="4"/>
  <c r="AX93" i="10"/>
  <c r="BA76" i="14"/>
  <c r="BA82" i="14" s="1"/>
  <c r="AA67" i="18"/>
  <c r="AA69" i="18" s="1"/>
  <c r="AA70" i="18" s="1"/>
  <c r="AA83" i="18" s="1"/>
  <c r="AA86" i="18" s="1"/>
  <c r="AA87" i="18" s="1"/>
  <c r="AB66" i="18"/>
  <c r="Z68" i="14"/>
  <c r="AA66" i="16"/>
  <c r="Z67" i="16"/>
  <c r="Z69" i="16" s="1"/>
  <c r="Z70" i="16" s="1"/>
  <c r="Z83" i="16" s="1"/>
  <c r="Z86" i="16" s="1"/>
  <c r="Z87" i="16" s="1"/>
  <c r="Z68" i="10"/>
  <c r="AW72" i="10"/>
  <c r="Q62" i="4" s="1"/>
  <c r="AW71" i="10"/>
  <c r="P62" i="4" s="1"/>
  <c r="AJ67" i="12" l="1"/>
  <c r="AJ69" i="12" s="1"/>
  <c r="AJ70" i="12" s="1"/>
  <c r="AJ83" i="12" s="1"/>
  <c r="AJ86" i="12" s="1"/>
  <c r="AJ87" i="12" s="1"/>
  <c r="AK66" i="12"/>
  <c r="AY93" i="10"/>
  <c r="BB76" i="14"/>
  <c r="BB82" i="14" s="1"/>
  <c r="AA68" i="16"/>
  <c r="Q63" i="4"/>
  <c r="P63" i="4"/>
  <c r="AJ42" i="4"/>
  <c r="AA66" i="14"/>
  <c r="Z67" i="14"/>
  <c r="Z69" i="14" s="1"/>
  <c r="Z70" i="14" s="1"/>
  <c r="Z83" i="14" s="1"/>
  <c r="Z86" i="14" s="1"/>
  <c r="Z87" i="14" s="1"/>
  <c r="AX72" i="10"/>
  <c r="AX71" i="10"/>
  <c r="AB68" i="18"/>
  <c r="Z67" i="10"/>
  <c r="Z69" i="10" s="1"/>
  <c r="Z70" i="10" s="1"/>
  <c r="Z83" i="10" s="1"/>
  <c r="Z86" i="10" s="1"/>
  <c r="Z87" i="10" s="1"/>
  <c r="AJ41" i="4" s="1"/>
  <c r="AA66" i="10"/>
  <c r="AK68" i="12" l="1"/>
  <c r="AJ48" i="4"/>
  <c r="AZ93" i="10"/>
  <c r="AC66" i="18"/>
  <c r="AB67" i="18"/>
  <c r="AB69" i="18" s="1"/>
  <c r="AB70" i="18" s="1"/>
  <c r="AB83" i="18" s="1"/>
  <c r="AB86" i="18" s="1"/>
  <c r="AB87" i="18" s="1"/>
  <c r="AY72" i="10"/>
  <c r="AY71" i="10"/>
  <c r="AB66" i="16"/>
  <c r="AA67" i="16"/>
  <c r="AA69" i="16" s="1"/>
  <c r="AA70" i="16" s="1"/>
  <c r="AA83" i="16" s="1"/>
  <c r="AA86" i="16" s="1"/>
  <c r="AA87" i="16" s="1"/>
  <c r="AA68" i="10"/>
  <c r="AA68" i="14"/>
  <c r="BC76" i="14"/>
  <c r="BC82" i="14" s="1"/>
  <c r="AK67" i="12" l="1"/>
  <c r="AK69" i="12" s="1"/>
  <c r="AK70" i="12" s="1"/>
  <c r="AK83" i="12" s="1"/>
  <c r="AK86" i="12" s="1"/>
  <c r="AK87" i="12" s="1"/>
  <c r="AL66" i="12"/>
  <c r="BA93" i="10"/>
  <c r="AB66" i="14"/>
  <c r="AA67" i="14"/>
  <c r="AA69" i="14" s="1"/>
  <c r="AA70" i="14" s="1"/>
  <c r="AA83" i="14" s="1"/>
  <c r="AA86" i="14" s="1"/>
  <c r="AA87" i="14" s="1"/>
  <c r="AA67" i="10"/>
  <c r="AA69" i="10" s="1"/>
  <c r="AA70" i="10" s="1"/>
  <c r="AA83" i="10" s="1"/>
  <c r="AA86" i="10" s="1"/>
  <c r="AA87" i="10" s="1"/>
  <c r="AK41" i="4" s="1"/>
  <c r="AB66" i="10"/>
  <c r="AZ72" i="10"/>
  <c r="AZ71" i="10"/>
  <c r="BE76" i="14"/>
  <c r="BE82" i="14" s="1"/>
  <c r="BD76" i="14"/>
  <c r="BD82" i="14" s="1"/>
  <c r="AK42" i="4"/>
  <c r="AB68" i="16"/>
  <c r="AC68" i="18"/>
  <c r="AL68" i="12" l="1"/>
  <c r="AK48" i="4"/>
  <c r="BB93" i="10"/>
  <c r="AZ82" i="10"/>
  <c r="BA72" i="10"/>
  <c r="BA71" i="10"/>
  <c r="AC67" i="18"/>
  <c r="AC69" i="18" s="1"/>
  <c r="AC70" i="18" s="1"/>
  <c r="AC83" i="18" s="1"/>
  <c r="AC86" i="18" s="1"/>
  <c r="AC87" i="18" s="1"/>
  <c r="AD66" i="18"/>
  <c r="AB68" i="10"/>
  <c r="AB67" i="16"/>
  <c r="AB69" i="16" s="1"/>
  <c r="AB70" i="16" s="1"/>
  <c r="AB83" i="16" s="1"/>
  <c r="AB86" i="16" s="1"/>
  <c r="AB87" i="16" s="1"/>
  <c r="AC66" i="16"/>
  <c r="AB68" i="14"/>
  <c r="AL67" i="12" l="1"/>
  <c r="AL69" i="12" s="1"/>
  <c r="AL70" i="12" s="1"/>
  <c r="AL83" i="12" s="1"/>
  <c r="AL86" i="12" s="1"/>
  <c r="AL87" i="12" s="1"/>
  <c r="AM66" i="12"/>
  <c r="BA82" i="10"/>
  <c r="BC93" i="10"/>
  <c r="AC68" i="16"/>
  <c r="AC66" i="10"/>
  <c r="AB67" i="10"/>
  <c r="AB69" i="10" s="1"/>
  <c r="AB70" i="10" s="1"/>
  <c r="AB83" i="10" s="1"/>
  <c r="AB86" i="10" s="1"/>
  <c r="AB87" i="10" s="1"/>
  <c r="AL41" i="4" s="1"/>
  <c r="AD68" i="18"/>
  <c r="AL42" i="4"/>
  <c r="AB67" i="14"/>
  <c r="AB69" i="14" s="1"/>
  <c r="AB70" i="14" s="1"/>
  <c r="AB83" i="14" s="1"/>
  <c r="AB86" i="14" s="1"/>
  <c r="AB87" i="14" s="1"/>
  <c r="AC66" i="14"/>
  <c r="BB72" i="10"/>
  <c r="BB71" i="10"/>
  <c r="AM68" i="12" l="1"/>
  <c r="BB82" i="10"/>
  <c r="AL48" i="4"/>
  <c r="BE93" i="10"/>
  <c r="BD93" i="10"/>
  <c r="AC67" i="16"/>
  <c r="AC69" i="16" s="1"/>
  <c r="AC70" i="16" s="1"/>
  <c r="AC83" i="16" s="1"/>
  <c r="AC86" i="16" s="1"/>
  <c r="AC87" i="16" s="1"/>
  <c r="AD66" i="16"/>
  <c r="AE66" i="18"/>
  <c r="AD67" i="18"/>
  <c r="AD69" i="18" s="1"/>
  <c r="AD70" i="18" s="1"/>
  <c r="AD83" i="18" s="1"/>
  <c r="AD86" i="18" s="1"/>
  <c r="AD87" i="18" s="1"/>
  <c r="AC68" i="14"/>
  <c r="AC68" i="10"/>
  <c r="BC72" i="10"/>
  <c r="BC71" i="10"/>
  <c r="AM67" i="12" l="1"/>
  <c r="AM69" i="12" s="1"/>
  <c r="AM70" i="12" s="1"/>
  <c r="AM83" i="12" s="1"/>
  <c r="AM86" i="12" s="1"/>
  <c r="AM87" i="12" s="1"/>
  <c r="AN66" i="12"/>
  <c r="BD72" i="10"/>
  <c r="BD71" i="10"/>
  <c r="AC67" i="10"/>
  <c r="AC69" i="10" s="1"/>
  <c r="AC70" i="10" s="1"/>
  <c r="AC83" i="10" s="1"/>
  <c r="AC86" i="10" s="1"/>
  <c r="AC87" i="10" s="1"/>
  <c r="AM41" i="4" s="1"/>
  <c r="AD66" i="10"/>
  <c r="AC67" i="14"/>
  <c r="AC69" i="14" s="1"/>
  <c r="AC70" i="14" s="1"/>
  <c r="AC83" i="14" s="1"/>
  <c r="AC86" i="14" s="1"/>
  <c r="AC87" i="14" s="1"/>
  <c r="AD66" i="14"/>
  <c r="BC82" i="10"/>
  <c r="AE68" i="18"/>
  <c r="AD68" i="16"/>
  <c r="AM42" i="4"/>
  <c r="AN68" i="12" l="1"/>
  <c r="AM48" i="4"/>
  <c r="BD82" i="10"/>
  <c r="AD67" i="16"/>
  <c r="AD69" i="16" s="1"/>
  <c r="AD70" i="16" s="1"/>
  <c r="AD83" i="16" s="1"/>
  <c r="AD86" i="16" s="1"/>
  <c r="AD87" i="16" s="1"/>
  <c r="AE66" i="16"/>
  <c r="BE72" i="10"/>
  <c r="BE71" i="10"/>
  <c r="AD68" i="10"/>
  <c r="AD68" i="14"/>
  <c r="AE67" i="18"/>
  <c r="AE69" i="18" s="1"/>
  <c r="AE70" i="18" s="1"/>
  <c r="AE83" i="18" s="1"/>
  <c r="AE86" i="18" s="1"/>
  <c r="AE87" i="18" s="1"/>
  <c r="AF66" i="18"/>
  <c r="AO66" i="12" l="1"/>
  <c r="AN67" i="12"/>
  <c r="AN69" i="12" s="1"/>
  <c r="AN70" i="12" s="1"/>
  <c r="AN83" i="12" s="1"/>
  <c r="AN86" i="12" s="1"/>
  <c r="AN87" i="12" s="1"/>
  <c r="BE82" i="10"/>
  <c r="AD67" i="14"/>
  <c r="AD69" i="14" s="1"/>
  <c r="AD70" i="14" s="1"/>
  <c r="AD83" i="14" s="1"/>
  <c r="AD86" i="14" s="1"/>
  <c r="AD87" i="14" s="1"/>
  <c r="AE66" i="14"/>
  <c r="AN42" i="4"/>
  <c r="AD67" i="10"/>
  <c r="AD69" i="10" s="1"/>
  <c r="AD70" i="10" s="1"/>
  <c r="AD83" i="10" s="1"/>
  <c r="AD86" i="10" s="1"/>
  <c r="AD87" i="10" s="1"/>
  <c r="AN41" i="4" s="1"/>
  <c r="AE66" i="10"/>
  <c r="AF68" i="18"/>
  <c r="AE68" i="16"/>
  <c r="AO68" i="12" l="1"/>
  <c r="AN48" i="4"/>
  <c r="AF66" i="16"/>
  <c r="AE67" i="16"/>
  <c r="AE69" i="16" s="1"/>
  <c r="AE70" i="16" s="1"/>
  <c r="AE83" i="16" s="1"/>
  <c r="AE86" i="16" s="1"/>
  <c r="AE87" i="16" s="1"/>
  <c r="AF67" i="18"/>
  <c r="AF69" i="18" s="1"/>
  <c r="AF70" i="18" s="1"/>
  <c r="AF83" i="18" s="1"/>
  <c r="AF86" i="18" s="1"/>
  <c r="AF87" i="18" s="1"/>
  <c r="AG66" i="18"/>
  <c r="AE68" i="14"/>
  <c r="AE68" i="10"/>
  <c r="AO67" i="12" l="1"/>
  <c r="AO69" i="12" s="1"/>
  <c r="AO70" i="12" s="1"/>
  <c r="AO83" i="12" s="1"/>
  <c r="AO86" i="12" s="1"/>
  <c r="AO87" i="12" s="1"/>
  <c r="AP66" i="12"/>
  <c r="AF66" i="14"/>
  <c r="AE67" i="14"/>
  <c r="AE69" i="14" s="1"/>
  <c r="AE70" i="14" s="1"/>
  <c r="AE83" i="14" s="1"/>
  <c r="AE86" i="14" s="1"/>
  <c r="AE87" i="14" s="1"/>
  <c r="AE67" i="10"/>
  <c r="AE69" i="10" s="1"/>
  <c r="AE70" i="10" s="1"/>
  <c r="AE83" i="10" s="1"/>
  <c r="AE86" i="10" s="1"/>
  <c r="AE87" i="10" s="1"/>
  <c r="AO41" i="4" s="1"/>
  <c r="AF66" i="10"/>
  <c r="AG68" i="18"/>
  <c r="AO42" i="4"/>
  <c r="AF68" i="16"/>
  <c r="AP68" i="12" l="1"/>
  <c r="AO48" i="4"/>
  <c r="AG66" i="16"/>
  <c r="AF67" i="16"/>
  <c r="AF69" i="16" s="1"/>
  <c r="AF70" i="16" s="1"/>
  <c r="AF83" i="16" s="1"/>
  <c r="AF86" i="16" s="1"/>
  <c r="AF87" i="16" s="1"/>
  <c r="AG67" i="18"/>
  <c r="AG69" i="18" s="1"/>
  <c r="AG70" i="18" s="1"/>
  <c r="AG83" i="18" s="1"/>
  <c r="AG86" i="18" s="1"/>
  <c r="AG87" i="18" s="1"/>
  <c r="AH66" i="18"/>
  <c r="AF68" i="10"/>
  <c r="AF68" i="14"/>
  <c r="AQ66" i="12" l="1"/>
  <c r="AP67" i="12"/>
  <c r="AP69" i="12" s="1"/>
  <c r="AP70" i="12" s="1"/>
  <c r="AP83" i="12" s="1"/>
  <c r="AP86" i="12" s="1"/>
  <c r="AP87" i="12" s="1"/>
  <c r="AG66" i="10"/>
  <c r="AF67" i="10"/>
  <c r="AF69" i="10" s="1"/>
  <c r="AF70" i="10" s="1"/>
  <c r="AF83" i="10" s="1"/>
  <c r="AF86" i="10" s="1"/>
  <c r="AF87" i="10" s="1"/>
  <c r="AP41" i="4" s="1"/>
  <c r="AG66" i="14"/>
  <c r="AF67" i="14"/>
  <c r="AF69" i="14" s="1"/>
  <c r="AF70" i="14" s="1"/>
  <c r="AF83" i="14" s="1"/>
  <c r="AF86" i="14" s="1"/>
  <c r="AF87" i="14" s="1"/>
  <c r="AH68" i="18"/>
  <c r="AP42" i="4"/>
  <c r="AG68" i="16"/>
  <c r="AQ68" i="12" l="1"/>
  <c r="AP48" i="4"/>
  <c r="AH67" i="18"/>
  <c r="AH69" i="18" s="1"/>
  <c r="AH70" i="18" s="1"/>
  <c r="AH83" i="18" s="1"/>
  <c r="AH86" i="18" s="1"/>
  <c r="AH87" i="18" s="1"/>
  <c r="AI66" i="18"/>
  <c r="AG67" i="16"/>
  <c r="AG69" i="16" s="1"/>
  <c r="AG70" i="16" s="1"/>
  <c r="AG83" i="16" s="1"/>
  <c r="AG86" i="16" s="1"/>
  <c r="AG87" i="16" s="1"/>
  <c r="AH66" i="16"/>
  <c r="AG68" i="14"/>
  <c r="AG68" i="10"/>
  <c r="AR66" i="12" l="1"/>
  <c r="AQ67" i="12"/>
  <c r="AQ69" i="12" s="1"/>
  <c r="AQ70" i="12" s="1"/>
  <c r="AQ83" i="12" s="1"/>
  <c r="AQ86" i="12" s="1"/>
  <c r="AQ87" i="12" s="1"/>
  <c r="AH66" i="10"/>
  <c r="AG67" i="10"/>
  <c r="AG69" i="10" s="1"/>
  <c r="AG70" i="10" s="1"/>
  <c r="AG83" i="10" s="1"/>
  <c r="AG86" i="10" s="1"/>
  <c r="AG87" i="10" s="1"/>
  <c r="AQ41" i="4" s="1"/>
  <c r="AH68" i="16"/>
  <c r="AH66" i="14"/>
  <c r="AG67" i="14"/>
  <c r="AG69" i="14" s="1"/>
  <c r="AG70" i="14" s="1"/>
  <c r="AG83" i="14" s="1"/>
  <c r="AG86" i="14" s="1"/>
  <c r="AG87" i="14" s="1"/>
  <c r="AQ42" i="4"/>
  <c r="AI68" i="18"/>
  <c r="C11" i="18"/>
  <c r="I31" i="4" s="1"/>
  <c r="AR68" i="12" l="1"/>
  <c r="AQ48" i="4"/>
  <c r="AI66" i="16"/>
  <c r="AH67" i="16"/>
  <c r="AH69" i="16" s="1"/>
  <c r="AH70" i="16" s="1"/>
  <c r="AH83" i="16" s="1"/>
  <c r="AH86" i="16" s="1"/>
  <c r="AH87" i="16" s="1"/>
  <c r="AH68" i="14"/>
  <c r="AI67" i="18"/>
  <c r="AI69" i="18" s="1"/>
  <c r="AI70" i="18" s="1"/>
  <c r="AI83" i="18" s="1"/>
  <c r="AI86" i="18" s="1"/>
  <c r="AI87" i="18" s="1"/>
  <c r="AJ66" i="18"/>
  <c r="AH68" i="10"/>
  <c r="AR67" i="12" l="1"/>
  <c r="AR69" i="12" s="1"/>
  <c r="AR70" i="12" s="1"/>
  <c r="AR83" i="12" s="1"/>
  <c r="AR86" i="12" s="1"/>
  <c r="AR87" i="12" s="1"/>
  <c r="AS66" i="12"/>
  <c r="C11" i="16"/>
  <c r="I30" i="4" s="1"/>
  <c r="AI66" i="14"/>
  <c r="AH67" i="14"/>
  <c r="AH69" i="14" s="1"/>
  <c r="AH70" i="14" s="1"/>
  <c r="AH83" i="14" s="1"/>
  <c r="AH86" i="14" s="1"/>
  <c r="AH87" i="14" s="1"/>
  <c r="AI68" i="16"/>
  <c r="AI66" i="10"/>
  <c r="AH67" i="10"/>
  <c r="AH69" i="10" s="1"/>
  <c r="AH70" i="10" s="1"/>
  <c r="AH83" i="10" s="1"/>
  <c r="AH86" i="10" s="1"/>
  <c r="AH87" i="10" s="1"/>
  <c r="AR41" i="4" s="1"/>
  <c r="AR42" i="4"/>
  <c r="AJ68" i="18"/>
  <c r="AS68" i="12" l="1"/>
  <c r="AR48" i="4"/>
  <c r="C11" i="14"/>
  <c r="I29" i="4" s="1"/>
  <c r="AJ67" i="18"/>
  <c r="AJ69" i="18" s="1"/>
  <c r="AJ70" i="18" s="1"/>
  <c r="AJ83" i="18" s="1"/>
  <c r="AJ86" i="18" s="1"/>
  <c r="AJ87" i="18" s="1"/>
  <c r="AK66" i="18"/>
  <c r="AI68" i="14"/>
  <c r="AI68" i="10"/>
  <c r="AI67" i="16"/>
  <c r="AI69" i="16" s="1"/>
  <c r="AI70" i="16" s="1"/>
  <c r="AI83" i="16" s="1"/>
  <c r="AI86" i="16" s="1"/>
  <c r="AI87" i="16" s="1"/>
  <c r="AJ66" i="16"/>
  <c r="C11" i="12"/>
  <c r="I28" i="4" s="1"/>
  <c r="C11" i="10"/>
  <c r="I27" i="4" s="1"/>
  <c r="AT66" i="12" l="1"/>
  <c r="AS67" i="12"/>
  <c r="AS69" i="12" s="1"/>
  <c r="AS70" i="12" s="1"/>
  <c r="AS83" i="12" s="1"/>
  <c r="AS86" i="12" s="1"/>
  <c r="AS87" i="12" s="1"/>
  <c r="AJ66" i="14"/>
  <c r="AI67" i="14"/>
  <c r="AI69" i="14" s="1"/>
  <c r="AI70" i="14" s="1"/>
  <c r="AI83" i="14" s="1"/>
  <c r="AI86" i="14" s="1"/>
  <c r="AI87" i="14" s="1"/>
  <c r="AS42" i="4"/>
  <c r="AK68" i="18"/>
  <c r="AJ68" i="16"/>
  <c r="AI67" i="10"/>
  <c r="AI69" i="10" s="1"/>
  <c r="AI70" i="10" s="1"/>
  <c r="AI83" i="10" s="1"/>
  <c r="AI86" i="10" s="1"/>
  <c r="AI87" i="10" s="1"/>
  <c r="AS41" i="4" s="1"/>
  <c r="AJ66" i="10"/>
  <c r="AT68" i="12" l="1"/>
  <c r="AS48" i="4"/>
  <c r="AK67" i="18"/>
  <c r="AK69" i="18" s="1"/>
  <c r="AK70" i="18" s="1"/>
  <c r="AK83" i="18" s="1"/>
  <c r="AK86" i="18" s="1"/>
  <c r="AK87" i="18" s="1"/>
  <c r="AL66" i="18"/>
  <c r="AJ68" i="10"/>
  <c r="AK66" i="16"/>
  <c r="AJ67" i="16"/>
  <c r="AJ69" i="16" s="1"/>
  <c r="AJ70" i="16" s="1"/>
  <c r="AJ83" i="16" s="1"/>
  <c r="AJ86" i="16" s="1"/>
  <c r="AJ87" i="16" s="1"/>
  <c r="AJ68" i="14"/>
  <c r="AT67" i="12" l="1"/>
  <c r="AT69" i="12" s="1"/>
  <c r="AT70" i="12" s="1"/>
  <c r="AT83" i="12" s="1"/>
  <c r="AT86" i="12" s="1"/>
  <c r="AT87" i="12" s="1"/>
  <c r="AU66" i="12"/>
  <c r="AJ67" i="10"/>
  <c r="AJ69" i="10" s="1"/>
  <c r="AJ70" i="10" s="1"/>
  <c r="AJ83" i="10" s="1"/>
  <c r="AJ86" i="10" s="1"/>
  <c r="AJ87" i="10" s="1"/>
  <c r="AT41" i="4" s="1"/>
  <c r="AK66" i="10"/>
  <c r="AL68" i="18"/>
  <c r="AT42" i="4"/>
  <c r="AJ67" i="14"/>
  <c r="AJ69" i="14" s="1"/>
  <c r="AJ70" i="14" s="1"/>
  <c r="AJ83" i="14" s="1"/>
  <c r="AJ86" i="14" s="1"/>
  <c r="AJ87" i="14" s="1"/>
  <c r="AK66" i="14"/>
  <c r="AK68" i="16"/>
  <c r="AU68" i="12" l="1"/>
  <c r="AT48" i="4"/>
  <c r="AM66" i="18"/>
  <c r="AL67" i="18"/>
  <c r="AL69" i="18" s="1"/>
  <c r="AL70" i="18" s="1"/>
  <c r="AL83" i="18" s="1"/>
  <c r="AL86" i="18" s="1"/>
  <c r="AL87" i="18" s="1"/>
  <c r="AL66" i="16"/>
  <c r="AK67" i="16"/>
  <c r="AK69" i="16" s="1"/>
  <c r="AK70" i="16" s="1"/>
  <c r="AK83" i="16" s="1"/>
  <c r="AK86" i="16" s="1"/>
  <c r="AK87" i="16" s="1"/>
  <c r="AK68" i="10"/>
  <c r="AK68" i="14"/>
  <c r="AU67" i="12" l="1"/>
  <c r="AU69" i="12" s="1"/>
  <c r="AU70" i="12" s="1"/>
  <c r="AU83" i="12" s="1"/>
  <c r="AU86" i="12" s="1"/>
  <c r="AU87" i="12" s="1"/>
  <c r="AV66" i="12"/>
  <c r="AK67" i="14"/>
  <c r="AK69" i="14" s="1"/>
  <c r="AK70" i="14" s="1"/>
  <c r="AK83" i="14" s="1"/>
  <c r="AK86" i="14" s="1"/>
  <c r="AK87" i="14" s="1"/>
  <c r="AL66" i="14"/>
  <c r="AL66" i="10"/>
  <c r="AK67" i="10"/>
  <c r="AK69" i="10" s="1"/>
  <c r="AK70" i="10" s="1"/>
  <c r="AK83" i="10" s="1"/>
  <c r="AK86" i="10" s="1"/>
  <c r="AK87" i="10" s="1"/>
  <c r="AU41" i="4" s="1"/>
  <c r="AL68" i="16"/>
  <c r="AM68" i="18"/>
  <c r="AU42" i="4"/>
  <c r="AV68" i="12" l="1"/>
  <c r="AU48" i="4"/>
  <c r="AL67" i="16"/>
  <c r="AL69" i="16" s="1"/>
  <c r="AL70" i="16" s="1"/>
  <c r="AL83" i="16" s="1"/>
  <c r="AL86" i="16" s="1"/>
  <c r="AL87" i="16" s="1"/>
  <c r="AM66" i="16"/>
  <c r="AM67" i="18"/>
  <c r="AM69" i="18" s="1"/>
  <c r="AM70" i="18" s="1"/>
  <c r="AM83" i="18" s="1"/>
  <c r="AM86" i="18" s="1"/>
  <c r="AM87" i="18" s="1"/>
  <c r="AN66" i="18"/>
  <c r="AL68" i="10"/>
  <c r="AL68" i="14"/>
  <c r="AW66" i="12" l="1"/>
  <c r="AV67" i="12"/>
  <c r="AV69" i="12" s="1"/>
  <c r="AV70" i="12" s="1"/>
  <c r="AV83" i="12" s="1"/>
  <c r="AV86" i="12" s="1"/>
  <c r="AV87" i="12" s="1"/>
  <c r="AM68" i="16"/>
  <c r="AN68" i="18"/>
  <c r="AM66" i="10"/>
  <c r="AL67" i="10"/>
  <c r="AL69" i="10" s="1"/>
  <c r="AL70" i="10" s="1"/>
  <c r="AL83" i="10" s="1"/>
  <c r="AL86" i="10" s="1"/>
  <c r="AL87" i="10" s="1"/>
  <c r="AV41" i="4" s="1"/>
  <c r="AV42" i="4"/>
  <c r="AL67" i="14"/>
  <c r="AL69" i="14" s="1"/>
  <c r="AL70" i="14" s="1"/>
  <c r="AL83" i="14" s="1"/>
  <c r="AL86" i="14" s="1"/>
  <c r="AL87" i="14" s="1"/>
  <c r="AM66" i="14"/>
  <c r="AW68" i="12" l="1"/>
  <c r="AV48" i="4"/>
  <c r="AM68" i="10"/>
  <c r="AM68" i="14"/>
  <c r="AM67" i="16"/>
  <c r="AM69" i="16" s="1"/>
  <c r="AM70" i="16" s="1"/>
  <c r="AM83" i="16" s="1"/>
  <c r="AM86" i="16" s="1"/>
  <c r="AM87" i="16" s="1"/>
  <c r="AN66" i="16"/>
  <c r="AN67" i="18"/>
  <c r="AN69" i="18" s="1"/>
  <c r="AN70" i="18" s="1"/>
  <c r="AN83" i="18" s="1"/>
  <c r="AN86" i="18" s="1"/>
  <c r="AN87" i="18" s="1"/>
  <c r="AO66" i="18"/>
  <c r="AX66" i="12" l="1"/>
  <c r="AW67" i="12"/>
  <c r="AW69" i="12" s="1"/>
  <c r="AW70" i="12" s="1"/>
  <c r="AW83" i="12" s="1"/>
  <c r="AW86" i="12" s="1"/>
  <c r="AW87" i="12" s="1"/>
  <c r="AN68" i="16"/>
  <c r="AN66" i="14"/>
  <c r="AM67" i="14"/>
  <c r="AM69" i="14" s="1"/>
  <c r="AM70" i="14" s="1"/>
  <c r="AM83" i="14" s="1"/>
  <c r="AM86" i="14" s="1"/>
  <c r="AM87" i="14" s="1"/>
  <c r="AW42" i="4"/>
  <c r="AM67" i="10"/>
  <c r="AM69" i="10" s="1"/>
  <c r="AM70" i="10" s="1"/>
  <c r="AM83" i="10" s="1"/>
  <c r="AM86" i="10" s="1"/>
  <c r="AM87" i="10" s="1"/>
  <c r="AW41" i="4" s="1"/>
  <c r="AN66" i="10"/>
  <c r="AO68" i="18"/>
  <c r="AX68" i="12" l="1"/>
  <c r="AW48" i="4"/>
  <c r="AO67" i="18"/>
  <c r="AO69" i="18" s="1"/>
  <c r="AO70" i="18" s="1"/>
  <c r="AO83" i="18" s="1"/>
  <c r="AO86" i="18" s="1"/>
  <c r="AO87" i="18" s="1"/>
  <c r="AP66" i="18"/>
  <c r="AN68" i="14"/>
  <c r="AO66" i="16"/>
  <c r="AN67" i="16"/>
  <c r="AN69" i="16" s="1"/>
  <c r="AN70" i="16" s="1"/>
  <c r="AN83" i="16" s="1"/>
  <c r="AN86" i="16" s="1"/>
  <c r="AN87" i="16" s="1"/>
  <c r="AN68" i="10"/>
  <c r="AY66" i="12" l="1"/>
  <c r="AX67" i="12"/>
  <c r="AX69" i="12" s="1"/>
  <c r="AX70" i="12" s="1"/>
  <c r="AX83" i="12" s="1"/>
  <c r="AX86" i="12" s="1"/>
  <c r="AX87" i="12" s="1"/>
  <c r="AO68" i="16"/>
  <c r="AX42" i="4"/>
  <c r="AP68" i="18"/>
  <c r="AO66" i="14"/>
  <c r="AN67" i="14"/>
  <c r="AN69" i="14" s="1"/>
  <c r="AN70" i="14" s="1"/>
  <c r="AN83" i="14" s="1"/>
  <c r="AN86" i="14" s="1"/>
  <c r="AN87" i="14" s="1"/>
  <c r="AN67" i="10"/>
  <c r="AN69" i="10" s="1"/>
  <c r="AN70" i="10" s="1"/>
  <c r="AN83" i="10" s="1"/>
  <c r="AN86" i="10" s="1"/>
  <c r="AN87" i="10" s="1"/>
  <c r="AX41" i="4" s="1"/>
  <c r="AO66" i="10"/>
  <c r="AY68" i="12" l="1"/>
  <c r="AX48" i="4"/>
  <c r="AP67" i="18"/>
  <c r="AP69" i="18" s="1"/>
  <c r="AP70" i="18" s="1"/>
  <c r="AP83" i="18" s="1"/>
  <c r="AP86" i="18" s="1"/>
  <c r="AP87" i="18" s="1"/>
  <c r="AQ66" i="18"/>
  <c r="AO68" i="10"/>
  <c r="AP66" i="16"/>
  <c r="AO67" i="16"/>
  <c r="AO69" i="16" s="1"/>
  <c r="AO70" i="16" s="1"/>
  <c r="AO83" i="16" s="1"/>
  <c r="AO86" i="16" s="1"/>
  <c r="AO87" i="16" s="1"/>
  <c r="AO68" i="14"/>
  <c r="AZ66" i="12" l="1"/>
  <c r="AY67" i="12"/>
  <c r="AY69" i="12" s="1"/>
  <c r="AY70" i="12" s="1"/>
  <c r="AY83" i="12" s="1"/>
  <c r="AY86" i="12" s="1"/>
  <c r="AY87" i="12" s="1"/>
  <c r="AY42" i="4"/>
  <c r="AP66" i="10"/>
  <c r="AO67" i="10"/>
  <c r="AO69" i="10" s="1"/>
  <c r="AO70" i="10" s="1"/>
  <c r="AO83" i="10" s="1"/>
  <c r="AO86" i="10" s="1"/>
  <c r="AO87" i="10" s="1"/>
  <c r="AY41" i="4" s="1"/>
  <c r="AP66" i="14"/>
  <c r="AO67" i="14"/>
  <c r="AO69" i="14" s="1"/>
  <c r="AO70" i="14" s="1"/>
  <c r="AO83" i="14" s="1"/>
  <c r="AO86" i="14" s="1"/>
  <c r="AO87" i="14" s="1"/>
  <c r="AQ68" i="18"/>
  <c r="AP68" i="16"/>
  <c r="AZ68" i="12" l="1"/>
  <c r="AY48" i="4"/>
  <c r="AQ67" i="18"/>
  <c r="AQ69" i="18" s="1"/>
  <c r="AQ70" i="18" s="1"/>
  <c r="AQ83" i="18" s="1"/>
  <c r="AQ86" i="18" s="1"/>
  <c r="AQ87" i="18" s="1"/>
  <c r="AR66" i="18"/>
  <c r="AP68" i="10"/>
  <c r="AP68" i="14"/>
  <c r="AP67" i="16"/>
  <c r="AP69" i="16" s="1"/>
  <c r="AP70" i="16" s="1"/>
  <c r="AP83" i="16" s="1"/>
  <c r="AP86" i="16" s="1"/>
  <c r="AP87" i="16" s="1"/>
  <c r="AQ66" i="16"/>
  <c r="AZ67" i="12" l="1"/>
  <c r="AZ69" i="12" s="1"/>
  <c r="AZ70" i="12" s="1"/>
  <c r="AZ83" i="12" s="1"/>
  <c r="AZ86" i="12" s="1"/>
  <c r="AZ87" i="12" s="1"/>
  <c r="BA66" i="12"/>
  <c r="AP67" i="14"/>
  <c r="AP69" i="14" s="1"/>
  <c r="AP70" i="14" s="1"/>
  <c r="AP83" i="14" s="1"/>
  <c r="AP86" i="14" s="1"/>
  <c r="AP87" i="14" s="1"/>
  <c r="AQ66" i="14"/>
  <c r="AP67" i="10"/>
  <c r="AP69" i="10" s="1"/>
  <c r="AP70" i="10" s="1"/>
  <c r="AP83" i="10" s="1"/>
  <c r="AP86" i="10" s="1"/>
  <c r="AP87" i="10" s="1"/>
  <c r="AZ41" i="4" s="1"/>
  <c r="AQ66" i="10"/>
  <c r="AZ42" i="4"/>
  <c r="AQ68" i="16"/>
  <c r="AR68" i="18"/>
  <c r="BA68" i="12" l="1"/>
  <c r="AZ48" i="4"/>
  <c r="AQ68" i="10"/>
  <c r="AR67" i="18"/>
  <c r="AR69" i="18" s="1"/>
  <c r="AR70" i="18" s="1"/>
  <c r="AR83" i="18" s="1"/>
  <c r="AR86" i="18" s="1"/>
  <c r="AR87" i="18" s="1"/>
  <c r="AS66" i="18"/>
  <c r="AQ68" i="14"/>
  <c r="AR66" i="16"/>
  <c r="AQ67" i="16"/>
  <c r="AQ69" i="16" s="1"/>
  <c r="AQ70" i="16" s="1"/>
  <c r="AQ83" i="16" s="1"/>
  <c r="AQ86" i="16" s="1"/>
  <c r="AQ87" i="16" s="1"/>
  <c r="BA67" i="12" l="1"/>
  <c r="BA69" i="12" s="1"/>
  <c r="BA70" i="12" s="1"/>
  <c r="BA83" i="12" s="1"/>
  <c r="BA86" i="12" s="1"/>
  <c r="BA87" i="12" s="1"/>
  <c r="BB66" i="12"/>
  <c r="BA42" i="4"/>
  <c r="AR68" i="16"/>
  <c r="AR66" i="10"/>
  <c r="AQ67" i="10"/>
  <c r="AQ69" i="10" s="1"/>
  <c r="AQ70" i="10" s="1"/>
  <c r="AQ83" i="10" s="1"/>
  <c r="AQ86" i="10" s="1"/>
  <c r="AQ87" i="10" s="1"/>
  <c r="BA41" i="4" s="1"/>
  <c r="AS68" i="18"/>
  <c r="AQ67" i="14"/>
  <c r="AQ69" i="14" s="1"/>
  <c r="AQ70" i="14" s="1"/>
  <c r="AQ83" i="14" s="1"/>
  <c r="AQ86" i="14" s="1"/>
  <c r="AQ87" i="14" s="1"/>
  <c r="AR66" i="14"/>
  <c r="BB68" i="12" l="1"/>
  <c r="BA48" i="4"/>
  <c r="AS66" i="16"/>
  <c r="AR67" i="16"/>
  <c r="AR69" i="16" s="1"/>
  <c r="AR70" i="16" s="1"/>
  <c r="AR83" i="16" s="1"/>
  <c r="AR86" i="16" s="1"/>
  <c r="AR87" i="16" s="1"/>
  <c r="AR68" i="10"/>
  <c r="AR68" i="14"/>
  <c r="AS67" i="18"/>
  <c r="AS69" i="18" s="1"/>
  <c r="AS70" i="18" s="1"/>
  <c r="AS83" i="18" s="1"/>
  <c r="AS86" i="18" s="1"/>
  <c r="AS87" i="18" s="1"/>
  <c r="AT66" i="18"/>
  <c r="BB67" i="12" l="1"/>
  <c r="BB69" i="12" s="1"/>
  <c r="BB70" i="12" s="1"/>
  <c r="BB83" i="12" s="1"/>
  <c r="BB86" i="12" s="1"/>
  <c r="BB87" i="12" s="1"/>
  <c r="BC66" i="12"/>
  <c r="AS66" i="14"/>
  <c r="AR67" i="14"/>
  <c r="AR69" i="14" s="1"/>
  <c r="AR70" i="14" s="1"/>
  <c r="AR83" i="14" s="1"/>
  <c r="AR86" i="14" s="1"/>
  <c r="AR87" i="14" s="1"/>
  <c r="AS66" i="10"/>
  <c r="AR67" i="10"/>
  <c r="AR69" i="10" s="1"/>
  <c r="AR70" i="10" s="1"/>
  <c r="AR83" i="10" s="1"/>
  <c r="AR86" i="10" s="1"/>
  <c r="AR87" i="10" s="1"/>
  <c r="BB41" i="4" s="1"/>
  <c r="BB42" i="4"/>
  <c r="AT68" i="18"/>
  <c r="AS68" i="16"/>
  <c r="BC68" i="12" l="1"/>
  <c r="BB48" i="4"/>
  <c r="AS68" i="10"/>
  <c r="AT67" i="18"/>
  <c r="AT69" i="18" s="1"/>
  <c r="AT70" i="18" s="1"/>
  <c r="AT83" i="18" s="1"/>
  <c r="AT86" i="18" s="1"/>
  <c r="AT87" i="18" s="1"/>
  <c r="AU66" i="18"/>
  <c r="AS67" i="16"/>
  <c r="AS69" i="16" s="1"/>
  <c r="AS70" i="16" s="1"/>
  <c r="AS83" i="16" s="1"/>
  <c r="AS86" i="16" s="1"/>
  <c r="AS87" i="16" s="1"/>
  <c r="AT66" i="16"/>
  <c r="AS68" i="14"/>
  <c r="BC67" i="12" l="1"/>
  <c r="BC69" i="12" s="1"/>
  <c r="BC70" i="12" s="1"/>
  <c r="BC83" i="12" s="1"/>
  <c r="BC86" i="12" s="1"/>
  <c r="BC87" i="12" s="1"/>
  <c r="BD66" i="12"/>
  <c r="AU68" i="18"/>
  <c r="AS67" i="10"/>
  <c r="AS69" i="10" s="1"/>
  <c r="AS70" i="10" s="1"/>
  <c r="AS83" i="10" s="1"/>
  <c r="AS86" i="10" s="1"/>
  <c r="AS87" i="10" s="1"/>
  <c r="BC41" i="4" s="1"/>
  <c r="AT66" i="10"/>
  <c r="BC42" i="4"/>
  <c r="AS67" i="14"/>
  <c r="AS69" i="14" s="1"/>
  <c r="AS70" i="14" s="1"/>
  <c r="AS83" i="14" s="1"/>
  <c r="AS86" i="14" s="1"/>
  <c r="AS87" i="14" s="1"/>
  <c r="AT66" i="14"/>
  <c r="AT68" i="16"/>
  <c r="BD68" i="12" l="1"/>
  <c r="BC48" i="4"/>
  <c r="AT68" i="10"/>
  <c r="AU67" i="18"/>
  <c r="AU69" i="18" s="1"/>
  <c r="AU70" i="18" s="1"/>
  <c r="AU83" i="18" s="1"/>
  <c r="AU86" i="18" s="1"/>
  <c r="AU87" i="18" s="1"/>
  <c r="AV66" i="18"/>
  <c r="AT67" i="16"/>
  <c r="AT69" i="16" s="1"/>
  <c r="AT70" i="16" s="1"/>
  <c r="AT83" i="16" s="1"/>
  <c r="AT86" i="16" s="1"/>
  <c r="AT87" i="16" s="1"/>
  <c r="AU66" i="16"/>
  <c r="AT68" i="14"/>
  <c r="BE66" i="12" l="1"/>
  <c r="BD67" i="12"/>
  <c r="BD69" i="12" s="1"/>
  <c r="BD70" i="12" s="1"/>
  <c r="BD83" i="12" s="1"/>
  <c r="BD86" i="12" s="1"/>
  <c r="BD87" i="12" s="1"/>
  <c r="AU68" i="16"/>
  <c r="AV68" i="18"/>
  <c r="BD42" i="4"/>
  <c r="AT67" i="10"/>
  <c r="AT69" i="10" s="1"/>
  <c r="AT70" i="10" s="1"/>
  <c r="AT83" i="10" s="1"/>
  <c r="AT86" i="10" s="1"/>
  <c r="AT87" i="10" s="1"/>
  <c r="BD41" i="4" s="1"/>
  <c r="AU66" i="10"/>
  <c r="AT67" i="14"/>
  <c r="AT69" i="14" s="1"/>
  <c r="AT70" i="14" s="1"/>
  <c r="AT83" i="14" s="1"/>
  <c r="AT86" i="14" s="1"/>
  <c r="AT87" i="14" s="1"/>
  <c r="AU66" i="14"/>
  <c r="BE68" i="12" l="1"/>
  <c r="BE67" i="12" s="1"/>
  <c r="BE69" i="12" s="1"/>
  <c r="BE70" i="12" s="1"/>
  <c r="BE83" i="12" s="1"/>
  <c r="BE86" i="12" s="1"/>
  <c r="BE87" i="12" s="1"/>
  <c r="BD48" i="4"/>
  <c r="AV67" i="18"/>
  <c r="AV69" i="18" s="1"/>
  <c r="AV70" i="18" s="1"/>
  <c r="AV83" i="18" s="1"/>
  <c r="AV86" i="18" s="1"/>
  <c r="AV87" i="18" s="1"/>
  <c r="AW66" i="18"/>
  <c r="AU68" i="14"/>
  <c r="AU68" i="10"/>
  <c r="AV66" i="16"/>
  <c r="AU67" i="16"/>
  <c r="AU69" i="16" s="1"/>
  <c r="AU70" i="16" s="1"/>
  <c r="AU83" i="16" s="1"/>
  <c r="AU86" i="16" s="1"/>
  <c r="AU87" i="16" s="1"/>
  <c r="BE42" i="4" l="1"/>
  <c r="AU67" i="14"/>
  <c r="AU69" i="14" s="1"/>
  <c r="AU70" i="14" s="1"/>
  <c r="AU83" i="14" s="1"/>
  <c r="AU86" i="14" s="1"/>
  <c r="AU87" i="14" s="1"/>
  <c r="AV66" i="14"/>
  <c r="AV68" i="16"/>
  <c r="AV66" i="10"/>
  <c r="AU67" i="10"/>
  <c r="AU69" i="10" s="1"/>
  <c r="AU70" i="10" s="1"/>
  <c r="AU83" i="10" s="1"/>
  <c r="AU86" i="10" s="1"/>
  <c r="AU87" i="10" s="1"/>
  <c r="BE41" i="4" s="1"/>
  <c r="AW68" i="18"/>
  <c r="BE48" i="4" l="1"/>
  <c r="AV68" i="10"/>
  <c r="AV68" i="14"/>
  <c r="AX66" i="18"/>
  <c r="AW67" i="18"/>
  <c r="AW69" i="18" s="1"/>
  <c r="AW70" i="18" s="1"/>
  <c r="AW83" i="18" s="1"/>
  <c r="AW86" i="18" s="1"/>
  <c r="AW87" i="18" s="1"/>
  <c r="AW66" i="16"/>
  <c r="AV67" i="16"/>
  <c r="AV69" i="16" s="1"/>
  <c r="AV70" i="16" s="1"/>
  <c r="AV83" i="16" s="1"/>
  <c r="AV86" i="16" s="1"/>
  <c r="AV87" i="16" s="1"/>
  <c r="BF42" i="4" l="1"/>
  <c r="AV67" i="14"/>
  <c r="AV69" i="14" s="1"/>
  <c r="AV70" i="14" s="1"/>
  <c r="AV83" i="14" s="1"/>
  <c r="AV86" i="14" s="1"/>
  <c r="AV87" i="14" s="1"/>
  <c r="AW66" i="14"/>
  <c r="AW66" i="10"/>
  <c r="AV67" i="10"/>
  <c r="AV69" i="10" s="1"/>
  <c r="AV70" i="10" s="1"/>
  <c r="AV83" i="10" s="1"/>
  <c r="AV86" i="10" s="1"/>
  <c r="AV87" i="10" s="1"/>
  <c r="BF41" i="4" s="1"/>
  <c r="C12" i="18"/>
  <c r="J31" i="4" s="1"/>
  <c r="AX68" i="18"/>
  <c r="AW68" i="16"/>
  <c r="BF48" i="4" l="1"/>
  <c r="AW68" i="10"/>
  <c r="AW68" i="14"/>
  <c r="AX66" i="16"/>
  <c r="AW67" i="16"/>
  <c r="AW69" i="16" s="1"/>
  <c r="AW70" i="16" s="1"/>
  <c r="AW83" i="16" s="1"/>
  <c r="AW86" i="16" s="1"/>
  <c r="AW87" i="16" s="1"/>
  <c r="AX67" i="18"/>
  <c r="AX69" i="18" s="1"/>
  <c r="AX70" i="18" s="1"/>
  <c r="AX83" i="18" s="1"/>
  <c r="AX86" i="18" s="1"/>
  <c r="AX87" i="18" s="1"/>
  <c r="AY66" i="18"/>
  <c r="AX68" i="16" l="1"/>
  <c r="C12" i="16"/>
  <c r="J30" i="4" s="1"/>
  <c r="AW67" i="14"/>
  <c r="AW69" i="14" s="1"/>
  <c r="AW70" i="14" s="1"/>
  <c r="AW83" i="14" s="1"/>
  <c r="AW86" i="14" s="1"/>
  <c r="AW87" i="14" s="1"/>
  <c r="AX66" i="14"/>
  <c r="BG42" i="4"/>
  <c r="AY68" i="18"/>
  <c r="AX66" i="10"/>
  <c r="AW67" i="10"/>
  <c r="AW69" i="10" s="1"/>
  <c r="AW70" i="10" s="1"/>
  <c r="AW83" i="10" s="1"/>
  <c r="AW86" i="10" s="1"/>
  <c r="AW87" i="10" s="1"/>
  <c r="BG41" i="4" s="1"/>
  <c r="BG48" i="4" l="1"/>
  <c r="C12" i="14"/>
  <c r="J29" i="4" s="1"/>
  <c r="C12" i="12"/>
  <c r="J28" i="4" s="1"/>
  <c r="AX68" i="14"/>
  <c r="AX68" i="10"/>
  <c r="AY66" i="16"/>
  <c r="AX67" i="16"/>
  <c r="AX69" i="16" s="1"/>
  <c r="AX70" i="16" s="1"/>
  <c r="AX83" i="16" s="1"/>
  <c r="AX86" i="16" s="1"/>
  <c r="AX87" i="16" s="1"/>
  <c r="C12" i="10"/>
  <c r="J27" i="4" s="1"/>
  <c r="AZ66" i="18"/>
  <c r="AY67" i="18"/>
  <c r="AY69" i="18" s="1"/>
  <c r="AY70" i="18" s="1"/>
  <c r="AY83" i="18" s="1"/>
  <c r="AY86" i="18" s="1"/>
  <c r="AY87" i="18" s="1"/>
  <c r="AY66" i="14" l="1"/>
  <c r="AX67" i="14"/>
  <c r="AX69" i="14" s="1"/>
  <c r="AX70" i="14" s="1"/>
  <c r="AX83" i="14" s="1"/>
  <c r="AX86" i="14" s="1"/>
  <c r="AX87" i="14" s="1"/>
  <c r="AZ68" i="18"/>
  <c r="AY68" i="16"/>
  <c r="AY66" i="10"/>
  <c r="AX67" i="10"/>
  <c r="AX69" i="10" s="1"/>
  <c r="AX70" i="10" s="1"/>
  <c r="AX83" i="10" s="1"/>
  <c r="AX86" i="10" s="1"/>
  <c r="AX87" i="10" s="1"/>
  <c r="AY68" i="10" l="1"/>
  <c r="BA66" i="18"/>
  <c r="AZ67" i="18"/>
  <c r="AZ69" i="18" s="1"/>
  <c r="AZ70" i="18" s="1"/>
  <c r="AZ83" i="18" s="1"/>
  <c r="AZ86" i="18" s="1"/>
  <c r="AZ87" i="18" s="1"/>
  <c r="AZ66" i="16"/>
  <c r="AY67" i="16"/>
  <c r="AY69" i="16" s="1"/>
  <c r="AY70" i="16" s="1"/>
  <c r="AY83" i="16" s="1"/>
  <c r="AY86" i="16" s="1"/>
  <c r="AY87" i="16" s="1"/>
  <c r="AY68" i="14"/>
  <c r="AZ68" i="16" l="1"/>
  <c r="AZ66" i="10"/>
  <c r="AY67" i="10"/>
  <c r="AY69" i="10" s="1"/>
  <c r="AY70" i="10" s="1"/>
  <c r="AY83" i="10" s="1"/>
  <c r="AY86" i="10" s="1"/>
  <c r="AY87" i="10" s="1"/>
  <c r="AZ66" i="14"/>
  <c r="AY67" i="14"/>
  <c r="AY69" i="14" s="1"/>
  <c r="AY70" i="14" s="1"/>
  <c r="AY83" i="14" s="1"/>
  <c r="AY86" i="14" s="1"/>
  <c r="AY87" i="14" s="1"/>
  <c r="BA68" i="18"/>
  <c r="AZ68" i="14" l="1"/>
  <c r="AZ68" i="10"/>
  <c r="AZ67" i="16"/>
  <c r="AZ69" i="16" s="1"/>
  <c r="AZ70" i="16" s="1"/>
  <c r="AZ83" i="16" s="1"/>
  <c r="AZ86" i="16" s="1"/>
  <c r="AZ87" i="16" s="1"/>
  <c r="BA66" i="16"/>
  <c r="BA67" i="18"/>
  <c r="BA69" i="18" s="1"/>
  <c r="BA70" i="18" s="1"/>
  <c r="BA83" i="18" s="1"/>
  <c r="BA86" i="18" s="1"/>
  <c r="BA87" i="18" s="1"/>
  <c r="BB66" i="18"/>
  <c r="BB68" i="18" l="1"/>
  <c r="AZ67" i="10"/>
  <c r="AZ69" i="10" s="1"/>
  <c r="AZ70" i="10" s="1"/>
  <c r="AZ83" i="10" s="1"/>
  <c r="AZ86" i="10" s="1"/>
  <c r="AZ87" i="10" s="1"/>
  <c r="BA66" i="10"/>
  <c r="BA68" i="16"/>
  <c r="BA66" i="14"/>
  <c r="AZ67" i="14"/>
  <c r="AZ69" i="14" s="1"/>
  <c r="AZ70" i="14" s="1"/>
  <c r="AZ83" i="14" s="1"/>
  <c r="AZ86" i="14" s="1"/>
  <c r="AZ87" i="14" s="1"/>
  <c r="BA68" i="14" l="1"/>
  <c r="BA68" i="10"/>
  <c r="BB67" i="18"/>
  <c r="BB69" i="18" s="1"/>
  <c r="BB70" i="18" s="1"/>
  <c r="BB83" i="18" s="1"/>
  <c r="BB86" i="18" s="1"/>
  <c r="BB87" i="18" s="1"/>
  <c r="BC66" i="18"/>
  <c r="BA67" i="16"/>
  <c r="BA69" i="16" s="1"/>
  <c r="BA70" i="16" s="1"/>
  <c r="BA83" i="16" s="1"/>
  <c r="BA86" i="16" s="1"/>
  <c r="BA87" i="16" s="1"/>
  <c r="BB66" i="16"/>
  <c r="BB68" i="16" l="1"/>
  <c r="BB66" i="14"/>
  <c r="BA67" i="14"/>
  <c r="BA69" i="14" s="1"/>
  <c r="BA70" i="14" s="1"/>
  <c r="BA83" i="14" s="1"/>
  <c r="BA86" i="14" s="1"/>
  <c r="BA87" i="14" s="1"/>
  <c r="BC68" i="18"/>
  <c r="BA67" i="10"/>
  <c r="BA69" i="10" s="1"/>
  <c r="BA70" i="10" s="1"/>
  <c r="BA83" i="10" s="1"/>
  <c r="BA86" i="10" s="1"/>
  <c r="BA87" i="10" s="1"/>
  <c r="BB66" i="10"/>
  <c r="BB68" i="10" l="1"/>
  <c r="BB68" i="14"/>
  <c r="BC66" i="16"/>
  <c r="BB67" i="16"/>
  <c r="BB69" i="16" s="1"/>
  <c r="BB70" i="16" s="1"/>
  <c r="BB83" i="16" s="1"/>
  <c r="BB86" i="16" s="1"/>
  <c r="BB87" i="16" s="1"/>
  <c r="BD66" i="18"/>
  <c r="BC67" i="18"/>
  <c r="BC69" i="18" s="1"/>
  <c r="BC70" i="18" s="1"/>
  <c r="BC83" i="18" s="1"/>
  <c r="BC86" i="18" s="1"/>
  <c r="BC87" i="18" s="1"/>
  <c r="BB67" i="10" l="1"/>
  <c r="BB69" i="10" s="1"/>
  <c r="BB70" i="10" s="1"/>
  <c r="BB83" i="10" s="1"/>
  <c r="BB86" i="10" s="1"/>
  <c r="BB87" i="10" s="1"/>
  <c r="BC66" i="10"/>
  <c r="BD68" i="18"/>
  <c r="BC66" i="14"/>
  <c r="BB67" i="14"/>
  <c r="BB69" i="14" s="1"/>
  <c r="BB70" i="14" s="1"/>
  <c r="BB83" i="14" s="1"/>
  <c r="BB86" i="14" s="1"/>
  <c r="BB87" i="14" s="1"/>
  <c r="BC68" i="16"/>
  <c r="BE66" i="18" l="1"/>
  <c r="BD67" i="18"/>
  <c r="BD69" i="18" s="1"/>
  <c r="BD70" i="18" s="1"/>
  <c r="BD83" i="18" s="1"/>
  <c r="BD86" i="18" s="1"/>
  <c r="BD87" i="18" s="1"/>
  <c r="BC68" i="14"/>
  <c r="BC67" i="16"/>
  <c r="BC69" i="16" s="1"/>
  <c r="BC70" i="16" s="1"/>
  <c r="BC83" i="16" s="1"/>
  <c r="BC86" i="16" s="1"/>
  <c r="BC87" i="16" s="1"/>
  <c r="BD66" i="16"/>
  <c r="BC68" i="10"/>
  <c r="BC67" i="14" l="1"/>
  <c r="BC69" i="14" s="1"/>
  <c r="BC70" i="14" s="1"/>
  <c r="BC83" i="14" s="1"/>
  <c r="BC86" i="14" s="1"/>
  <c r="BC87" i="14" s="1"/>
  <c r="BD66" i="14"/>
  <c r="BD68" i="16"/>
  <c r="BC67" i="10"/>
  <c r="BC69" i="10" s="1"/>
  <c r="BC70" i="10" s="1"/>
  <c r="BC83" i="10" s="1"/>
  <c r="BC86" i="10" s="1"/>
  <c r="BC87" i="10" s="1"/>
  <c r="BD66" i="10"/>
  <c r="BE68" i="18"/>
  <c r="BE67" i="18" s="1"/>
  <c r="BE69" i="18" s="1"/>
  <c r="BE70" i="18" s="1"/>
  <c r="BE83" i="18" s="1"/>
  <c r="BE86" i="18" s="1"/>
  <c r="BE87" i="18" s="1"/>
  <c r="C13" i="18" s="1"/>
  <c r="K31" i="4" s="1"/>
  <c r="BE66" i="16" l="1"/>
  <c r="BD67" i="16"/>
  <c r="BD69" i="16" s="1"/>
  <c r="BD70" i="16" s="1"/>
  <c r="BD83" i="16" s="1"/>
  <c r="BD86" i="16" s="1"/>
  <c r="BD87" i="16" s="1"/>
  <c r="BD68" i="14"/>
  <c r="BD68" i="10"/>
  <c r="BD67" i="14" l="1"/>
  <c r="BD69" i="14" s="1"/>
  <c r="BD70" i="14" s="1"/>
  <c r="BD83" i="14" s="1"/>
  <c r="BD86" i="14" s="1"/>
  <c r="BD87" i="14" s="1"/>
  <c r="BE66" i="14"/>
  <c r="BD67" i="10"/>
  <c r="BD69" i="10" s="1"/>
  <c r="BD70" i="10" s="1"/>
  <c r="BD83" i="10" s="1"/>
  <c r="BD86" i="10" s="1"/>
  <c r="BD87" i="10" s="1"/>
  <c r="BE66" i="10"/>
  <c r="BE68" i="16"/>
  <c r="BE67" i="16" s="1"/>
  <c r="BE69" i="16" s="1"/>
  <c r="BE70" i="16" s="1"/>
  <c r="BE83" i="16" s="1"/>
  <c r="BE86" i="16" s="1"/>
  <c r="BE87" i="16" s="1"/>
  <c r="C13" i="16" s="1"/>
  <c r="K30" i="4" s="1"/>
  <c r="BE68" i="10" l="1"/>
  <c r="BE67" i="10" s="1"/>
  <c r="BE69" i="10" s="1"/>
  <c r="BE70" i="10" s="1"/>
  <c r="BE83" i="10" s="1"/>
  <c r="BE86" i="10" s="1"/>
  <c r="BE87" i="10" s="1"/>
  <c r="C13" i="10" s="1"/>
  <c r="K27" i="4" s="1"/>
  <c r="C13" i="12"/>
  <c r="K28" i="4" s="1"/>
  <c r="BE68" i="14"/>
  <c r="BE67" i="14" s="1"/>
  <c r="BE69" i="14" s="1"/>
  <c r="BE70" i="14" s="1"/>
  <c r="BE83" i="14" s="1"/>
  <c r="BE86" i="14" s="1"/>
  <c r="BE87" i="14" s="1"/>
  <c r="C13" i="14" s="1"/>
  <c r="K29" i="4" s="1"/>
  <c r="W65" i="4"/>
  <c r="V65" i="4"/>
  <c r="U65" i="4"/>
  <c r="O65" i="4"/>
  <c r="O64" i="4"/>
  <c r="V64" i="4"/>
  <c r="V62" i="4"/>
  <c r="U63" i="4"/>
  <c r="U6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94DA3B7C-0CA3-4ABC-B316-C37D3B386913}">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A5B7A611-60AF-4E1F-A1AE-769D8419675A}">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0647D8FA-646C-4113-94AC-D8673ECF02C0}">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8C056143-D108-4B79-816E-AD2A52300B28}">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FF397E7A-1DFE-4048-8B45-C581469735A4}">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35AB5328-A775-45C1-B790-06BB6B437616}">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C476D50B-7856-4E9D-9647-50F947F0A2B7}">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A806778E-C404-4716-B830-4C571306AD44}">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4EB9ADB1-C0F3-46E7-B2E2-A3302398AB24}">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AE1BA226-BCF2-4D3C-8B0B-2802186CABDD}">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D1AEB3C8-8821-4F6E-BCA4-9BCC66389F95}">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8B669948-4878-404D-AA09-0BA556B8CF65}">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<sst xmlns="http://schemas.openxmlformats.org/spreadsheetml/2006/main" count="2725" uniqueCount="541">
  <si>
    <t>RIIO-ED2 Cost Benefit Analysis template</t>
  </si>
  <si>
    <t xml:space="preserve">Version: </t>
  </si>
  <si>
    <t>Summary</t>
  </si>
  <si>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</si>
  <si>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Option Summary</t>
  </si>
  <si>
    <t>6/SSEPD/ENV/LOSSES</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</si>
  <si>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</si>
  <si>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Adopted</t>
  </si>
  <si>
    <t>Upgrading substations with key and additional measures to reduce losses and CO2 emissions.</t>
  </si>
  <si>
    <t xml:space="preserve">Rejected </t>
  </si>
  <si>
    <t>If investment is to replace an existing asset / asset class, please state the condition of the asset / asset class (HI / CI etc.)</t>
  </si>
  <si>
    <t>List below all options considered to meet the stated aim</t>
  </si>
  <si>
    <t>Options considered / project name</t>
  </si>
  <si>
    <t>Comment</t>
  </si>
  <si>
    <t>Upgrade substations with key measures</t>
  </si>
  <si>
    <t>TASS Option 1 over 12 years</t>
  </si>
  <si>
    <t>Looks at upgrading substations with key measures to reduce losses and CO2 emissions.</t>
  </si>
  <si>
    <t>Option 1 looks at upgrading substations with key measures to reduce losses and CO2 emissions.</t>
  </si>
  <si>
    <t>Upgrade substations with key and additional measures</t>
  </si>
  <si>
    <t>TASS Option 1 + 2 over 12 years</t>
  </si>
  <si>
    <t>Looks at upgrading substations with key and additional measures to reduce losses and CO2 emissions.</t>
  </si>
  <si>
    <t>Option 2 looks at upgrading substations with key and additional measures to reduce losses and CO2 emissions.</t>
  </si>
  <si>
    <t/>
  </si>
  <si>
    <t>List below the short list of those options which have been costed within this CBA workbook</t>
  </si>
  <si>
    <t>Option no.</t>
  </si>
  <si>
    <t>Options considered</t>
  </si>
  <si>
    <t>Decision</t>
  </si>
  <si>
    <t>For the chosen option only, provide detail of where CBA expenditure included in this CBA is reported in the BPDT pack. e.g. LV switchgear BPDT CV3 rows 15 to 22.</t>
  </si>
  <si>
    <t>DNO spend within ED2</t>
  </si>
  <si>
    <t>NPVs based on payback periods</t>
  </si>
  <si>
    <t>10 years</t>
  </si>
  <si>
    <t>20 years</t>
  </si>
  <si>
    <t>30 years</t>
  </si>
  <si>
    <t>45 years</t>
  </si>
  <si>
    <t>Whole Life NPV</t>
  </si>
  <si>
    <t>DNO view</t>
  </si>
  <si>
    <t xml:space="preserve">CV22 - Environmental Reporting 
</t>
  </si>
  <si>
    <t>Trend Graphs</t>
  </si>
  <si>
    <t>Reflective of cost to consumers for options undertook. Delta shows the positive / negative NPV versus the option of lowest initial cost in ED2, to demonstrate potential value of spending in ED2 vs future periods.</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</si>
  <si>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</si>
  <si>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ED1 Outlay</t>
  </si>
  <si>
    <t>Year</t>
  </si>
  <si>
    <t>Monetised Benefit Breakdowns</t>
  </si>
  <si>
    <r>
      <t xml:space="preserve">Comparison of expected benefits across the initial 45 year horizan </t>
    </r>
    <r>
      <rPr>
        <i/>
        <sz val="12"/>
        <color theme="1"/>
        <rFont val="Gill Sans MT"/>
        <family val="2"/>
      </rPr>
      <t>(discounted for time value of money)</t>
    </r>
    <r>
      <rPr>
        <sz val="12"/>
        <color theme="1"/>
        <rFont val="Gill Sans MT"/>
        <family val="2"/>
      </rPr>
      <t xml:space="preserve"> to show how projects are expected to deliver value for consumers.</t>
    </r>
  </si>
  <si>
    <t>Avoided DNO costs</t>
  </si>
  <si>
    <t>Losses</t>
  </si>
  <si>
    <t>CO2 associated with Losses</t>
  </si>
  <si>
    <t>CI</t>
  </si>
  <si>
    <t>CML</t>
  </si>
  <si>
    <t>Change in emissions</t>
  </si>
  <si>
    <t>Fatality</t>
  </si>
  <si>
    <t>Major Injury</t>
  </si>
  <si>
    <t>Oil Leakage</t>
  </si>
  <si>
    <t>Changes Log</t>
  </si>
  <si>
    <t>For DNO and Ofgem to log changes that are made to the template</t>
  </si>
  <si>
    <t>Date</t>
  </si>
  <si>
    <t>Version</t>
  </si>
  <si>
    <t xml:space="preserve">Amendment </t>
  </si>
  <si>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</si>
  <si>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</si>
  <si>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</si>
  <si>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</si>
  <si>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t>Option 1: Row 84 and 85 changed discount formulas (inc safety)</t>
  </si>
  <si>
    <t>Option 1: Added column E "Pre RIIO-ED2 Costs"</t>
  </si>
  <si>
    <t>Option 1: C9:C13 NPV formulas changed (added "Whole Life") NPV</t>
  </si>
  <si>
    <t>Option 1: Added Row 35 Depn of 2023 additions</t>
  </si>
  <si>
    <t xml:space="preserve">Option 1: Changed formula row 85 and 86. Example =IFERROR(IF(E16&lt;($C$15-2023),1,IF((E16-($C$15-2023))&gt;30,(D$85/(1+'Fixed Data'!$E$10)),(1/(1+'Fixed Data'!$E$9)^(E16-($C$15-2023))))),0)
 from =IFERROR(IF(E16&lt;($C$15-2020),1,IF((E16-($C$15-2020))&gt;30,(D$85/(1+'Fixed Data'!$E$10)),(1/(1+'Fixed Data'!$E$9)^(E16-($C$15-2020))))),0)
</t>
  </si>
  <si>
    <t xml:space="preserve">Applied CNAIM v2.0 safety multiplier (6.25) to E14 and E15 </t>
  </si>
  <si>
    <t>Options 1: C10,C11,C12,C13 formulas changed</t>
  </si>
  <si>
    <t>Fixed data - Changed E15 and E16 formulas and addition of safety consquence factor parameter in E17</t>
  </si>
  <si>
    <t>Options 1: Formula change in row 84</t>
  </si>
  <si>
    <t>Options 1: Formula change in row 85</t>
  </si>
  <si>
    <t>Options 1: Removed Column E "RIIO-ED2 Costs"</t>
  </si>
  <si>
    <t xml:space="preserve">Baseline Scenario: Removed Column E "Pre-ED2 Costs" </t>
  </si>
  <si>
    <t>Baseline Scenario and Option 1: Added additional cost categories (Whole System Costs)</t>
  </si>
  <si>
    <t>Guidance</t>
  </si>
  <si>
    <t>Guidance for CBA spreadsheet model</t>
  </si>
  <si>
    <t>Tab</t>
  </si>
  <si>
    <t>Instructions</t>
  </si>
  <si>
    <t>Option summary</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</si>
  <si>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</si>
  <si>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Fixed data</t>
  </si>
  <si>
    <t>Enter pre-tax WACC and prices consistent with your business plan</t>
  </si>
  <si>
    <t>Baseline scenario</t>
  </si>
  <si>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</si>
  <si>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Working baseline</t>
  </si>
  <si>
    <t>Show any calculation used to derive the values in your baseline scenario</t>
  </si>
  <si>
    <t>Option 1</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</si>
  <si>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</si>
  <si>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Working 1</t>
  </si>
  <si>
    <t>Show any calculation used to derive the values in your CBA</t>
  </si>
  <si>
    <t>Colour code:</t>
  </si>
  <si>
    <t>User populated cells</t>
  </si>
  <si>
    <t>Summation formula</t>
  </si>
  <si>
    <t>Other formula</t>
  </si>
  <si>
    <t>The user should populate the light blue cells. All other cells are either fixed or auto-populated.</t>
  </si>
  <si>
    <r>
      <t>Enter costs / benef</t>
    </r>
    <r>
      <rPr>
        <sz val="10"/>
        <rFont val="Gill Sans MT"/>
        <family val="2"/>
      </rPr>
      <t xml:space="preserve">its in 2020 / 21 prices </t>
    </r>
    <r>
      <rPr>
        <sz val="10"/>
        <color theme="1"/>
        <rFont val="Gill Sans MT"/>
        <family val="2"/>
      </rPr>
      <t>(£m).</t>
    </r>
  </si>
  <si>
    <t>Costs should be entered as negative values.</t>
  </si>
  <si>
    <t>Benefits (i.e. avoided costs) should be entered a positive values.</t>
  </si>
  <si>
    <t>Costs entered should correspond to values set out in company business plans i.e. should exclude RPEs and include ongoing efficiencies consistent with assumptions contained in your business plan submission.</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</si>
  <si>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</si>
  <si>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t>Where a 'do minimum option' exists, Option 1 should represent your 'do minimum' or 'reference scenario' e.g. do nothing, ongoing maintenance of existing asset or the option which requires the minimum investment .</t>
  </si>
  <si>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</si>
  <si>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 xml:space="preserve">Please highlight your chosen option by colouring the worksheet tab yellow.  </t>
  </si>
  <si>
    <t>Fixed Data</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</si>
  <si>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</si>
  <si>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Parameters</t>
  </si>
  <si>
    <t>pre-tax WACC</t>
  </si>
  <si>
    <t>enter DNO specific pre-tax WACC figure</t>
  </si>
  <si>
    <t>Losses (£/MWh)</t>
  </si>
  <si>
    <t>Discount Rate &lt;= 30 years</t>
  </si>
  <si>
    <t>HMRC Green Book (see Discount Factors spreadsheet 'Standard Discount Factors' tab</t>
  </si>
  <si>
    <t>HMRC Green Book Link</t>
  </si>
  <si>
    <t>Cost per litre oil (£/litre)</t>
  </si>
  <si>
    <t>Discount Rate &gt; 30 years</t>
  </si>
  <si>
    <t>CI (£s per interruption)</t>
  </si>
  <si>
    <t>Discount rate for safety &lt;= 30 years</t>
  </si>
  <si>
    <t>HMRC Green Book (see Discount Factors spreadsheet 'Health Discount Factors' tab</t>
  </si>
  <si>
    <t>CML (£s per minute lost)</t>
  </si>
  <si>
    <t xml:space="preserve">Discount rate for safety &gt; 30 years </t>
  </si>
  <si>
    <t>Assumed Asset Life (Years)</t>
  </si>
  <si>
    <t>Cost per Fatality (£m)</t>
  </si>
  <si>
    <t>£m (2018/19 prices)</t>
  </si>
  <si>
    <t>Health and Safety Executive Link</t>
  </si>
  <si>
    <t>Cost per Non Fatal injury (£m)</t>
  </si>
  <si>
    <t>Safety Disproportion Factor</t>
  </si>
  <si>
    <t>Calendar Year</t>
  </si>
  <si>
    <r>
      <t>g CO</t>
    </r>
    <r>
      <rPr>
        <b/>
        <vertAlign val="subscript"/>
        <sz val="10"/>
        <color theme="0"/>
        <rFont val="Verdana"/>
        <family val="2"/>
      </rPr>
      <t>2</t>
    </r>
    <r>
      <rPr>
        <b/>
        <sz val="10"/>
        <color theme="0"/>
        <rFont val="Verdana"/>
        <family val="2"/>
      </rPr>
      <t>e per kWh
(Defra)</t>
    </r>
  </si>
  <si>
    <t>Traded carbon price (£/t 2017/18 prices)</t>
  </si>
  <si>
    <t>Traded carbon price (£/t 2020/21 prices)</t>
  </si>
  <si>
    <t>Electricity GHG conversion factor (tonnes per MWh)</t>
  </si>
  <si>
    <t xml:space="preserve">Source: </t>
  </si>
  <si>
    <t>Updated short-term traded carbon values used for UK policy appraisal (2018)</t>
  </si>
  <si>
    <t>Guidance on estimating carbon values beyond 2050</t>
  </si>
  <si>
    <t xml:space="preserve">Note: </t>
  </si>
  <si>
    <t>Source used for carbon values after 2030. Application of decarbonisation of electricity assumption. 
Values adjsuted to 2017/18 prices (column E)</t>
  </si>
  <si>
    <t xml:space="preserve">Source:  </t>
  </si>
  <si>
    <t>https://www.gov.uk/government/publications/greenhouse-gas-reporting-conversion-factors-2020</t>
  </si>
  <si>
    <t>Carbon Valuation Link</t>
  </si>
  <si>
    <t>Carbon Values Beyond 2050 (2008/2009 Prices)</t>
  </si>
  <si>
    <t>Fixed data - Inflation</t>
  </si>
  <si>
    <t>Regulatory Year</t>
  </si>
  <si>
    <t>Average Index</t>
  </si>
  <si>
    <t>Coversion from FY to 2017/18</t>
  </si>
  <si>
    <t>Conversion from FY to 2020/21</t>
  </si>
  <si>
    <t>Inverse Conversion from FY to 2020/21</t>
  </si>
  <si>
    <t>2004/05</t>
  </si>
  <si>
    <t>2005/06</t>
  </si>
  <si>
    <t>2006/07</t>
  </si>
  <si>
    <t>2007/08</t>
  </si>
  <si>
    <t>2008/09</t>
  </si>
  <si>
    <t>2009/10</t>
  </si>
  <si>
    <t>2010/11</t>
  </si>
  <si>
    <t>2011/12</t>
  </si>
  <si>
    <t>2012/13</t>
  </si>
  <si>
    <t>2013/14</t>
  </si>
  <si>
    <t>2014/15</t>
  </si>
  <si>
    <t>2015/16</t>
  </si>
  <si>
    <t>2016/17</t>
  </si>
  <si>
    <t>2017/18</t>
  </si>
  <si>
    <t>2018/19</t>
  </si>
  <si>
    <t>2019/20</t>
  </si>
  <si>
    <t>2020/21</t>
  </si>
  <si>
    <t>RIIO-ED2 PCFM</t>
  </si>
  <si>
    <t>Calendar year</t>
  </si>
  <si>
    <t>Outturn/Forecast (financial year average inflation)</t>
  </si>
  <si>
    <t>OUTTURN</t>
  </si>
  <si>
    <t>FORECAST</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</si>
  <si>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</si>
  <si>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</si>
  <si>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</si>
  <si>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</si>
  <si>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</si>
  <si>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</si>
  <si>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</si>
  <si>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</si>
  <si>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Risk Register</t>
  </si>
  <si>
    <t>Baseline Scenario</t>
  </si>
  <si>
    <t>CBA Option 1 - Option 1</t>
  </si>
  <si>
    <t>RIIO-ED2</t>
  </si>
  <si>
    <t>RIIO-ED3</t>
  </si>
  <si>
    <t>RIIO-ED4</t>
  </si>
  <si>
    <t>RIIO-ED5</t>
  </si>
  <si>
    <t>RIIO-ED6</t>
  </si>
  <si>
    <t>RIIO-ED7</t>
  </si>
  <si>
    <t>RIIO-ED8</t>
  </si>
  <si>
    <t>RIIO-ED9</t>
  </si>
  <si>
    <t>RIIO-ED10</t>
  </si>
  <si>
    <t>RIIO-ED11</t>
  </si>
  <si>
    <t>RIIO-ED12</t>
  </si>
  <si>
    <t>RIIO-ED13</t>
  </si>
  <si>
    <t>Calculation</t>
  </si>
  <si>
    <t>Units</t>
  </si>
  <si>
    <t>Investment</t>
  </si>
  <si>
    <t>Inspections &amp; Maintenance</t>
  </si>
  <si>
    <t>[Add notes here]</t>
  </si>
  <si>
    <t>£m</t>
  </si>
  <si>
    <t>Asset Replacement</t>
  </si>
  <si>
    <t>Please specify</t>
  </si>
  <si>
    <t>Total investment</t>
  </si>
  <si>
    <t>Societal costs (£m)</t>
  </si>
  <si>
    <t>CO2e associated with losses</t>
  </si>
  <si>
    <t>Customer interruptions (CI)</t>
  </si>
  <si>
    <t>Customer minutes lost (CML)</t>
  </si>
  <si>
    <t>Other GHG emissions (CO2e) i.e. not associated with losses</t>
  </si>
  <si>
    <t>Major injury</t>
  </si>
  <si>
    <t>Oil leakage</t>
  </si>
  <si>
    <t>Other 1 (specify)</t>
  </si>
  <si>
    <t>Other 2 (specify)</t>
  </si>
  <si>
    <t>Other 3 (specify)</t>
  </si>
  <si>
    <t>Total societal net benefits</t>
  </si>
  <si>
    <t>Non-DNO (eg societal) benefits</t>
  </si>
  <si>
    <t>Societal costs</t>
  </si>
  <si>
    <t>Reduced losses</t>
  </si>
  <si>
    <t>MWh</t>
  </si>
  <si>
    <t>Reduced emissions associated with losses</t>
  </si>
  <si>
    <t>tCO2e</t>
  </si>
  <si>
    <t>Reduced number of customers interrupted</t>
  </si>
  <si>
    <t>no.</t>
  </si>
  <si>
    <t>Reduced customer minutes lost</t>
  </si>
  <si>
    <t>Mins</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</si>
  <si>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</si>
  <si>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</si>
  <si>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t>%</t>
  </si>
  <si>
    <r>
      <t>Reduced probability of major injury</t>
    </r>
    <r>
      <rPr>
        <vertAlign val="superscript"/>
        <sz val="10"/>
        <color theme="1"/>
        <rFont val="Gill Sans MT"/>
        <family val="2"/>
      </rPr>
      <t>2</t>
    </r>
  </si>
  <si>
    <t>Reduced oil leakage</t>
  </si>
  <si>
    <t>Litres</t>
  </si>
  <si>
    <t xml:space="preserve">Monetised Risk - Memo Line </t>
  </si>
  <si>
    <r>
      <rPr>
        <sz val="10"/>
        <color theme="1"/>
        <rFont val="Gill Sans MT"/>
        <family val="2"/>
      </rPr>
      <t>Inc</t>
    </r>
    <r>
      <rPr>
        <sz val="10"/>
        <color theme="1"/>
        <rFont val="Gill Sans MT"/>
        <family val="2"/>
      </rPr>
      <t>ludes all GHG not associated with losses e.g. SF6 converted to tCO2e using Defra conversion factors</t>
    </r>
  </si>
  <si>
    <t xml:space="preserve">http://www.defra.gov.uk/publications/2012/05/30/pb13773-2012-ghg-conversion/  </t>
  </si>
  <si>
    <t>Where losses are entered in terms of MWh, the CO2e associated with those losses will be calculated based on an assumed GHG conversion factor.   The tCO2e are monetised using DECC traded carbon values.</t>
  </si>
  <si>
    <t>All other GHG emissions not associated with losses should be entered in row 33 to avoid double counting.</t>
  </si>
  <si>
    <t xml:space="preserve">http://www.hse.gov.uk/risk/theory/alarpcheck.htm  </t>
  </si>
  <si>
    <t xml:space="preserve">Atypicals Non Sev Weather </t>
  </si>
  <si>
    <t>Atypicals Non Sev Weather (excluded from Totex)</t>
  </si>
  <si>
    <t>Atypicals Non Sev Weather (Non Price Control)</t>
  </si>
  <si>
    <t>Blackstart</t>
  </si>
  <si>
    <t>BT21CN</t>
  </si>
  <si>
    <t>Civil Works Condition Driven</t>
  </si>
  <si>
    <t>Closely Associated Indirects</t>
  </si>
  <si>
    <t>Connection costs outside of the price control</t>
  </si>
  <si>
    <t>Connections within the price control</t>
  </si>
  <si>
    <t>Core BS</t>
  </si>
  <si>
    <t>Core CAI</t>
  </si>
  <si>
    <t>De Minimis</t>
  </si>
  <si>
    <t>Directly remunerated services (excluding connections, other consented activities, legacy meters and de minimis)</t>
  </si>
  <si>
    <t>Dismantlement</t>
  </si>
  <si>
    <t>Diversions (Excluding Rail Electrification)</t>
  </si>
  <si>
    <t>Diversions (Rail Electrification)</t>
  </si>
  <si>
    <t>Environmental Reporting</t>
  </si>
  <si>
    <t>Fault Level Reinforcement</t>
  </si>
  <si>
    <t>Faults</t>
  </si>
  <si>
    <t>Flood Mitigation</t>
  </si>
  <si>
    <t>High  Value Projects DPCR5</t>
  </si>
  <si>
    <t>High  Value Projects RIIO-ED1</t>
  </si>
  <si>
    <t>High  Value Projects RIIO-ED2</t>
  </si>
  <si>
    <t>IFI &amp; LCN Fund</t>
  </si>
  <si>
    <t>Innovation in ED2 (NEW)</t>
  </si>
  <si>
    <t>Inspections</t>
  </si>
  <si>
    <t>IT and Telecoms (Non-Op)</t>
  </si>
  <si>
    <t>IT&amp; Telecoms (Business Support)</t>
  </si>
  <si>
    <t>Legacy meters</t>
  </si>
  <si>
    <t>Legal &amp; Safety</t>
  </si>
  <si>
    <t>Monitoring equipment (Secondary Network)</t>
  </si>
  <si>
    <t>Network Innovation Allowance (NIA)</t>
  </si>
  <si>
    <t>Network Innovation Competition (NIC)</t>
  </si>
  <si>
    <t>Network Operating Costs</t>
  </si>
  <si>
    <t>New Transmission Capacity Charges</t>
  </si>
  <si>
    <t>ONIs</t>
  </si>
  <si>
    <t>Operational IT and telecoms</t>
  </si>
  <si>
    <t>Operational Training (CAI)</t>
  </si>
  <si>
    <t>Other consented Activities</t>
  </si>
  <si>
    <t>Other costs within Price Control</t>
  </si>
  <si>
    <t>Other Non Activity Based Costs</t>
  </si>
  <si>
    <t>Out of Area Networks</t>
  </si>
  <si>
    <t>Overhead Line Clearances</t>
  </si>
  <si>
    <t>Pass through</t>
  </si>
  <si>
    <t>Physical Security</t>
  </si>
  <si>
    <t>Property (Non-Op)</t>
  </si>
  <si>
    <t>Property Mgt</t>
  </si>
  <si>
    <t>QoS &amp; North of Scotland Resilience</t>
  </si>
  <si>
    <t>Refurbishment non NARM</t>
  </si>
  <si>
    <t>Refurbishment NARM</t>
  </si>
  <si>
    <t>Reinforcement (Primary Network)</t>
  </si>
  <si>
    <t>Reinforcement (Secondary Network)</t>
  </si>
  <si>
    <t>Remote Generation Opex</t>
  </si>
  <si>
    <t>Repair and Maintenance</t>
  </si>
  <si>
    <t>Rising and Lateral Mains</t>
  </si>
  <si>
    <t>Severe Weather 1 in 20</t>
  </si>
  <si>
    <t>Shetland</t>
  </si>
  <si>
    <t>Small Tools and Equipment</t>
  </si>
  <si>
    <t>Smart Metering Roll Out</t>
  </si>
  <si>
    <t>Smart Meters</t>
  </si>
  <si>
    <t>Substation Electricity</t>
  </si>
  <si>
    <t>Tree Cutting</t>
  </si>
  <si>
    <t>Vehicles and Transport (CAI)</t>
  </si>
  <si>
    <t>Vehicles and Transport (Non-Op)</t>
  </si>
  <si>
    <t>Visual Amenity</t>
  </si>
  <si>
    <t>Wayleaves</t>
  </si>
  <si>
    <t>Worst Served Customers</t>
  </si>
  <si>
    <t>Whole Systems Cost - Other Electricity Distribution Licensees</t>
  </si>
  <si>
    <t>Whole Systems Cost - Electricity Transmission Licensees</t>
  </si>
  <si>
    <r>
      <t xml:space="preserve">Workings / assumptions used for costing </t>
    </r>
    <r>
      <rPr>
        <b/>
        <sz val="10"/>
        <color rgb="FF0070C0"/>
        <rFont val="Calibri"/>
        <family val="2"/>
        <scheme val="minor"/>
      </rPr>
      <t>Baseline</t>
    </r>
  </si>
  <si>
    <t>Use this sheet to provide details of assumptions and calculation methodology used in CBA model</t>
  </si>
  <si>
    <t>Term (years from first year of RIIO-ED2)</t>
  </si>
  <si>
    <t>NPV (£m)</t>
  </si>
  <si>
    <t>First year of investment out flow</t>
  </si>
  <si>
    <t>SHEPD CAPEX related costs</t>
  </si>
  <si>
    <t>SEPD CAPEX related costs</t>
  </si>
  <si>
    <t>SHEPD ongoing OPEX</t>
  </si>
  <si>
    <t>{</t>
  </si>
  <si>
    <t>Please Specify</t>
  </si>
  <si>
    <t xml:space="preserve">Avoided DNO costs </t>
  </si>
  <si>
    <t>SHEPD property efficiency savings</t>
  </si>
  <si>
    <t>SEPD property efficiency savings</t>
  </si>
  <si>
    <t>Total avoided DNO costs</t>
  </si>
  <si>
    <t>Total DNO net benefits before capitalisation</t>
  </si>
  <si>
    <t>(1) = investment + DNO benefits</t>
  </si>
  <si>
    <t>Capitalisation rates</t>
  </si>
  <si>
    <t>(2)</t>
  </si>
  <si>
    <t>Capitalised investment</t>
  </si>
  <si>
    <t>(3)=(1)x(2)</t>
  </si>
  <si>
    <t>Investment to be expensed</t>
  </si>
  <si>
    <t>(4)=(1)-(3)</t>
  </si>
  <si>
    <t>Depn of 2024 additions</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</si>
  <si>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</si>
  <si>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t>Depn of 2025 additions</t>
  </si>
  <si>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</si>
  <si>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t>Depn of 2026 additions</t>
  </si>
  <si>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</si>
  <si>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t>Depn of 2027 additions</t>
  </si>
  <si>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</si>
  <si>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t>Depn of 2028 additions</t>
  </si>
  <si>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</si>
  <si>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t>Depn of 2029 additions</t>
  </si>
  <si>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</si>
  <si>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t>Depn of 2030 additions</t>
  </si>
  <si>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</si>
  <si>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t>Depn of 2031 additions</t>
  </si>
  <si>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</si>
  <si>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t>Depn of 2032 additions</t>
  </si>
  <si>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</si>
  <si>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t>Depn of 2033 additions</t>
  </si>
  <si>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</si>
  <si>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t>Depn of 2034 additions</t>
  </si>
  <si>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</si>
  <si>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t>Depn of 2035 additions</t>
  </si>
  <si>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</si>
  <si>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t>Depn of 2036 additions</t>
  </si>
  <si>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</si>
  <si>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t>Depn of 2037 additions</t>
  </si>
  <si>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</si>
  <si>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t>Depn of 2038 additions</t>
  </si>
  <si>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</si>
  <si>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t>Depn of 2039 additions</t>
  </si>
  <si>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</si>
  <si>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t>Depn of 2040 additions</t>
  </si>
  <si>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</si>
  <si>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t>Depn of 2041 additions</t>
  </si>
  <si>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</si>
  <si>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t>Depn of 2042 additions</t>
  </si>
  <si>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</si>
  <si>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t>Depn of 2043 additions</t>
  </si>
  <si>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</si>
  <si>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t>Depn of 2044 additions</t>
  </si>
  <si>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</si>
  <si>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t>Depn of 2045 additions</t>
  </si>
  <si>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</si>
  <si>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Depn of 2046 additions</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</si>
  <si>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</si>
  <si>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t>Depn of 2047 additions</t>
  </si>
  <si>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</si>
  <si>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t>Depn of 2048 additions</t>
  </si>
  <si>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</si>
  <si>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t>Depn of 2049 additions</t>
  </si>
  <si>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</si>
  <si>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t>Depn of 2050 additions</t>
  </si>
  <si>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</si>
  <si>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t>Depn of 2051 additions</t>
  </si>
  <si>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</si>
  <si>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t>Depn of 2052 additions</t>
  </si>
  <si>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</si>
  <si>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t>Depn of 2053 additions</t>
  </si>
  <si>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</si>
  <si>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Depreciation</t>
  </si>
  <si>
    <r>
      <t>(5)=∑(5)</t>
    </r>
    <r>
      <rPr>
        <vertAlign val="subscript"/>
        <sz val="10"/>
        <color theme="1"/>
        <rFont val="Gill Sans MT"/>
        <family val="2"/>
      </rPr>
      <t>t</t>
    </r>
  </si>
  <si>
    <t>Opening RAV balance</t>
  </si>
  <si>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</si>
  <si>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Discounted RAV balance</t>
  </si>
  <si>
    <r>
      <t>(6</t>
    </r>
    <r>
      <rPr>
        <vertAlign val="superscript"/>
        <sz val="10"/>
        <color theme="1"/>
        <rFont val="Verdana"/>
        <family val="2"/>
      </rPr>
      <t>D</t>
    </r>
    <r>
      <rPr>
        <sz val="11"/>
        <color theme="1"/>
        <rFont val="Arial"/>
        <family val="2"/>
      </rPr>
      <t>)=(6</t>
    </r>
    <r>
      <rPr>
        <vertAlign val="superscript"/>
        <sz val="10"/>
        <color theme="1"/>
        <rFont val="Verdana"/>
        <family val="2"/>
      </rPr>
      <t>cl</t>
    </r>
    <r>
      <rPr>
        <sz val="11"/>
        <color theme="1"/>
        <rFont val="Arial"/>
        <family val="2"/>
      </rPr>
      <t>)*(1/1+WACC))</t>
    </r>
  </si>
  <si>
    <t>Closing RAV balance</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</si>
  <si>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</si>
  <si>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</si>
  <si>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</si>
  <si>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Net DNO benefits</t>
  </si>
  <si>
    <t>(7)=(4)+(5)+(6)</t>
  </si>
  <si>
    <t>Societal benefits (£m) i.e. costs avoided</t>
  </si>
  <si>
    <t>Net benefits</t>
  </si>
  <si>
    <t>Discount factor</t>
  </si>
  <si>
    <t>=1/[(1+SRTP)^n]</t>
  </si>
  <si>
    <t>Discount factor (safety)</t>
  </si>
  <si>
    <t>=1/[(1+PTPR)^n]</t>
  </si>
  <si>
    <t>Discounted net benefits</t>
  </si>
  <si>
    <t>Cumulative discounted net benefits</t>
  </si>
  <si>
    <t>Enter values as increments (delta) relative to your reference scenario. Reductions are entered as positive numbers and increases as negative numbers.</t>
  </si>
  <si>
    <t>Societal net benefits (impact relative to business as usual scenario)</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</si>
  <si>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</si>
  <si>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</si>
  <si>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</si>
  <si>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</si>
  <si>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</si>
  <si>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</si>
  <si>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</si>
  <si>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</si>
  <si>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All other GHG emissions not associated with losses should be entered in row 90 to avoid double counting.</t>
  </si>
  <si>
    <t>Refurbishment SDI</t>
  </si>
  <si>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</si>
  <si>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</si>
  <si>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Editable cell</t>
  </si>
  <si>
    <t xml:space="preserve">Option description: </t>
  </si>
  <si>
    <t xml:space="preserve">Do minimum </t>
  </si>
  <si>
    <t>Editable cell - place holder entered</t>
  </si>
  <si>
    <t>List of assets being upgraded raw data table:</t>
  </si>
  <si>
    <t>Model inputs</t>
  </si>
  <si>
    <t>Need to know which measures are applicable to which sites, and area we are applying these measures to in each building?</t>
  </si>
  <si>
    <t>In EJP you've applied benchmark to total building area which will overestimate costs, as the area for roof insulation is not the same as the footprint of the substation (it will be lower based on Teeling study)</t>
  </si>
  <si>
    <t>Measure</t>
  </si>
  <si>
    <t>Proportion of building area applicable to (% of building footprint area)</t>
  </si>
  <si>
    <t>Temporary can be replaced by updating blue cells below with area for upgrade and sites where applicable</t>
  </si>
  <si>
    <t>Spray roof insulation (£/m2)</t>
  </si>
  <si>
    <t>based on area installed for Napier study at Teeling compared to overall building footprint. Need to confirm actual area will implement for and number of assets applies to</t>
  </si>
  <si>
    <t>Roof insulation mineral wool (£/m2)</t>
  </si>
  <si>
    <t>External wall insulation (£/m2)</t>
  </si>
  <si>
    <t>Lighting occupancy sensors (£/m2)</t>
  </si>
  <si>
    <t>based on # installed for Napier study at Teeling compared to overall building footprint. Need to confirm actual # will implement for and number of assets applies to</t>
  </si>
  <si>
    <t>SHEPD</t>
  </si>
  <si>
    <t>Estimated year in ED2 works will be undertaken</t>
  </si>
  <si>
    <t>Measures appliable and building area for upgrade</t>
  </si>
  <si>
    <t>Substation name</t>
  </si>
  <si>
    <t>Building footpring area (m2)</t>
  </si>
  <si>
    <t>Year of work (Arcadis)</t>
  </si>
  <si>
    <t>Survey and set up costs</t>
  </si>
  <si>
    <t>Area spray roof insulation (m2)</t>
  </si>
  <si>
    <t>Area roof insulation mineral wool (m2)</t>
  </si>
  <si>
    <t>Area external wall insulation (m2)</t>
  </si>
  <si>
    <t># lighting occupancy sensors</t>
  </si>
  <si>
    <t xml:space="preserve">Metering </t>
  </si>
  <si>
    <t>Dunblane</t>
  </si>
  <si>
    <t>y</t>
  </si>
  <si>
    <t>Milnathort</t>
  </si>
  <si>
    <t>Forres</t>
  </si>
  <si>
    <t>Other (10 sites)</t>
  </si>
  <si>
    <t>SEPD</t>
  </si>
  <si>
    <t>Northolt</t>
  </si>
  <si>
    <t>n</t>
  </si>
  <si>
    <t>assumed SEPD has meters as often connected to National Grid</t>
  </si>
  <si>
    <t>Burghfield Grid</t>
  </si>
  <si>
    <t>Haslingbourne</t>
  </si>
  <si>
    <t>Andover Local Grid</t>
  </si>
  <si>
    <t xml:space="preserve">Hunston </t>
  </si>
  <si>
    <t>Norrington</t>
  </si>
  <si>
    <t>Wootton Road</t>
  </si>
  <si>
    <t>Headington</t>
  </si>
  <si>
    <t>Taplow</t>
  </si>
  <si>
    <t>Thatcham Grid</t>
  </si>
  <si>
    <t>Dorcan South</t>
  </si>
  <si>
    <t>Lovelace Road</t>
  </si>
  <si>
    <t>Green Park</t>
  </si>
  <si>
    <t>High Wycombe Grid</t>
  </si>
  <si>
    <t>Southcote</t>
  </si>
  <si>
    <t>Nuffield</t>
  </si>
  <si>
    <t>Other (15 sites)</t>
  </si>
  <si>
    <t>Total volume for intervention</t>
  </si>
  <si>
    <t>Assumptions:</t>
  </si>
  <si>
    <t>Work spread evenly across years with ~3-4 substations completed per year (area of substation entered)</t>
  </si>
  <si>
    <t>2023/24</t>
  </si>
  <si>
    <t>2024/25</t>
  </si>
  <si>
    <t>2025/26</t>
  </si>
  <si>
    <t>2026/27</t>
  </si>
  <si>
    <t>2027/28</t>
  </si>
  <si>
    <t>SHEPD (# substations)</t>
  </si>
  <si>
    <t>SEPD (# substations)</t>
  </si>
  <si>
    <t>Area upgraded</t>
  </si>
  <si>
    <t>Substation area upgraded (m2) / units upgraded</t>
  </si>
  <si>
    <t>Spray roof insulation (m2)</t>
  </si>
  <si>
    <t>Double  Glazing</t>
  </si>
  <si>
    <t>Heating Occupancy</t>
  </si>
  <si>
    <t>Lighting occupancy sensors #</t>
  </si>
  <si>
    <t>Capex</t>
  </si>
  <si>
    <t>Contractor Costs</t>
  </si>
  <si>
    <t>per site</t>
  </si>
  <si>
    <t>Metering and monitorting</t>
  </si>
  <si>
    <t>needed to monitor benefits</t>
  </si>
  <si>
    <t>Cost to implement upgrades</t>
  </si>
  <si>
    <t>Unit cost (£ per m2/no.)</t>
  </si>
  <si>
    <t>payback ~6 years included</t>
  </si>
  <si>
    <t>payback ~3 years included</t>
  </si>
  <si>
    <t>payback ~20 years excluded</t>
  </si>
  <si>
    <t>Lighting occupancy sensors (£ per number)</t>
  </si>
  <si>
    <t>payback ~90 years excluded</t>
  </si>
  <si>
    <t>Total capex (£)</t>
  </si>
  <si>
    <t>Total</t>
  </si>
  <si>
    <t>Metering and monitoring</t>
  </si>
  <si>
    <t xml:space="preserve">Spray roof insulation </t>
  </si>
  <si>
    <t>Lighting occupancy sensors</t>
  </si>
  <si>
    <t>assumed not required</t>
  </si>
  <si>
    <t>Opex</t>
  </si>
  <si>
    <t>Assumed to be current energy cost per substation</t>
  </si>
  <si>
    <t>substation area (m2) * benchmark energy consumption (kWh/m2) * energy price (£/kWh)</t>
  </si>
  <si>
    <t>Energy consumption benchmark (kWh/m2)</t>
  </si>
  <si>
    <t>based on average consumption per m2 for Teeling buildings in Napier study</t>
  </si>
  <si>
    <t>Energy price (£/kWh)</t>
  </si>
  <si>
    <t>based on Ofgem loses price</t>
  </si>
  <si>
    <t xml:space="preserve">SHEPD </t>
  </si>
  <si>
    <t>Total opex (£)</t>
  </si>
  <si>
    <t>BENEFITS</t>
  </si>
  <si>
    <t xml:space="preserve">Opex reduction </t>
  </si>
  <si>
    <t>based on energy saving saving * ofgen losses price</t>
  </si>
  <si>
    <t>kWh/m2 or kWh/unit saving each year</t>
  </si>
  <si>
    <t xml:space="preserve">North </t>
  </si>
  <si>
    <t>South</t>
  </si>
  <si>
    <t>Total opex savings (£/yr)</t>
  </si>
  <si>
    <t>Cumulative opex savings (£k)</t>
  </si>
  <si>
    <t>Co2 savings</t>
  </si>
  <si>
    <t>based on energy saving saving * electricity emissions factor</t>
  </si>
  <si>
    <t>Emission factor (kg CO2/kWh)</t>
  </si>
  <si>
    <t>Total CO2 savings (kg CO2/yr)</t>
  </si>
  <si>
    <t>Cumulative CO2 savings (t CO2)</t>
  </si>
  <si>
    <t>Cost outlay format for the model</t>
  </si>
  <si>
    <t>Vol</t>
  </si>
  <si>
    <t>Cost</t>
  </si>
  <si>
    <t>Investment costs (£k)</t>
  </si>
  <si>
    <t>Ongoing costs (£k)</t>
  </si>
  <si>
    <t>Option 2</t>
  </si>
  <si>
    <r>
      <t xml:space="preserve">Workings / assumptions used for costing </t>
    </r>
    <r>
      <rPr>
        <b/>
        <sz val="10"/>
        <color rgb="FF0070C0"/>
        <rFont val="Calibri"/>
        <family val="2"/>
        <scheme val="minor"/>
      </rPr>
      <t>option 2</t>
    </r>
  </si>
  <si>
    <t>Option 3</t>
  </si>
  <si>
    <r>
      <t xml:space="preserve">Workings / assumptions used for costing </t>
    </r>
    <r>
      <rPr>
        <b/>
        <sz val="10"/>
        <color rgb="FF0070C0"/>
        <rFont val="Calibri"/>
        <family val="2"/>
        <scheme val="minor"/>
      </rPr>
      <t>option 3</t>
    </r>
  </si>
  <si>
    <t>Option 4</t>
  </si>
  <si>
    <r>
      <t xml:space="preserve">Workings / assumptions used for costing </t>
    </r>
    <r>
      <rPr>
        <b/>
        <sz val="10"/>
        <color rgb="FF0070C0"/>
        <rFont val="Calibri"/>
        <family val="2"/>
        <scheme val="minor"/>
      </rPr>
      <t>option 4</t>
    </r>
  </si>
  <si>
    <t>Option 5</t>
  </si>
  <si>
    <r>
      <t xml:space="preserve">Workings / assumptions used for costing </t>
    </r>
    <r>
      <rPr>
        <b/>
        <sz val="10"/>
        <color rgb="FF0070C0"/>
        <rFont val="Calibri"/>
        <family val="2"/>
        <scheme val="minor"/>
      </rPr>
      <t>option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</si>
</sst>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 #,##0_);_(* \(#,##0\);_(* &quot;-&quot;_);_(@_)"/>
    <numFmt numFmtId="165" formatCode="0.0"/>
    <numFmt numFmtId="166" formatCode="#,##0.0_);\(#,##0.0\);\-_)"/>
    <numFmt numFmtId="167" formatCode="dd\ mmm\ yyyy"/>
    <numFmt numFmtId="168" formatCode="#,##0.00;[Red]\(#,##0.00\);\-"/>
    <numFmt numFmtId="169" formatCode="0.000%"/>
    <numFmt numFmtId="170" formatCode="0.00000"/>
    <numFmt numFmtId="171" formatCode="0.0000000"/>
    <numFmt numFmtId="172" formatCode="0.000"/>
    <numFmt numFmtId="173" formatCode="#,##0;[Red]\(#,##0\);\-"/>
    <numFmt numFmtId="174" formatCode="&quot;Whole Life NPV&quot;"/>
    <numFmt numFmtId="175" formatCode="0.0%"/>
    <numFmt numFmtId="176" formatCode="#,##0.0;[Red]\(#,##0.0\);\-"/>
    <numFmt numFmtId="177" formatCode="_-* #,##0_-;\-* #,##0_-;_-* &quot;-&quot;??_-;_-@_-"/>
    <numFmt numFmtId="178" formatCode="_-* #,##0.0_-;\-* #,##0.0_-;_-* &quot;-&quot;??_-;_-@_-"/>
    <numFmt numFmtId="179" formatCode="_-[$£-809]* #,##0_-;\-[$£-809]* #,##0_-;_-[$£-809]* &quot;-&quot;??_-;_-@_-"/>
    <numFmt numFmtId="180" formatCode="_-[$£-809]* #,##0.00_-;\-[$£-809]* #,##0.00_-;_-[$£-809]* &quot;-&quot;??_-;_-@_-"/>
    <numFmt numFmtId="181" formatCode="_-* #,##0.000_-;\-* #,##0.000_-;_-* &quot;-&quot;??_-;_-@_-"/>
    <numFmt numFmtId="182" formatCode="#,##0.0000;[Red]\(#,##0.0000\);\-"/>
    <numFmt numFmtId="183" formatCode="&quot;£&quot;#,##0.0000;[Red]\-&quot;£&quot;#,##0.0000"/>
  </numFmts>
  <fonts count="68">
    <font>
      <sz val="11"/>
      <color theme="1"/>
      <name val="Arial"/>
      <family val="2"/>
    </font>
    <font>
      <sz val="11"/>
      <color theme="1"/>
      <name val="Calibri"/>
      <family val="2"/>
      <scheme val="minor"/>
    </font>
    <font>
      <b/>
      <sz val="20"/>
      <color theme="0"/>
      <name val="Verdana"/>
      <family val="2"/>
    </font>
    <font>
      <sz val="10"/>
      <color theme="0"/>
      <name val="Verdana"/>
      <family val="2"/>
    </font>
    <font>
      <sz val="10"/>
      <color theme="1"/>
      <name val="Verdana"/>
      <family val="2"/>
    </font>
    <font>
      <b/>
      <sz val="10"/>
      <color theme="0"/>
      <name val="Verdana"/>
      <family val="2"/>
    </font>
    <font>
      <b/>
      <u/>
      <sz val="16"/>
      <color rgb="FFF68220"/>
      <name val="Verdana"/>
      <family val="2"/>
    </font>
    <font>
      <b/>
      <sz val="16"/>
      <color rgb="FFF68220"/>
      <name val="Verdana"/>
      <family val="2"/>
    </font>
    <font>
      <sz val="11"/>
      <color theme="1"/>
      <name val="Verdana"/>
      <family val="2"/>
    </font>
    <font>
      <sz val="10"/>
      <name val="Verdana"/>
      <family val="2"/>
    </font>
    <font>
      <b/>
      <sz val="10"/>
      <name val="Verdana"/>
      <family val="2"/>
    </font>
    <font>
      <b/>
      <sz val="16"/>
      <color theme="0"/>
      <name val="Verdana"/>
      <family val="2"/>
    </font>
    <font>
      <u/>
      <sz val="10"/>
      <color theme="0"/>
      <name val="Verdana"/>
      <family val="2"/>
    </font>
    <font>
      <u/>
      <sz val="10"/>
      <name val="Verdana"/>
      <family val="2"/>
    </font>
    <font>
      <b/>
      <sz val="12"/>
      <color theme="1"/>
      <name val="Gill Sans MT"/>
      <family val="2"/>
    </font>
    <font>
      <sz val="10"/>
      <color theme="1"/>
      <name val="Gill Sans MT"/>
      <family val="2"/>
    </font>
    <font>
      <b/>
      <sz val="10"/>
      <color theme="1"/>
      <name val="Gill Sans MT"/>
      <family val="2"/>
    </font>
    <font>
      <b/>
      <sz val="11"/>
      <color theme="0"/>
      <name val="Verdana"/>
      <family val="2"/>
    </font>
    <font>
      <i/>
      <sz val="10"/>
      <color theme="1"/>
      <name val="Gill Sans MT"/>
      <family val="2"/>
    </font>
    <font>
      <sz val="10"/>
      <name val="Gill Sans MT"/>
      <family val="2"/>
    </font>
    <font>
      <sz val="10"/>
      <color rgb="FFFF0000"/>
      <name val="Gill Sans MT"/>
      <family val="2"/>
    </font>
    <font>
      <b/>
      <sz val="10"/>
      <color rgb="FF0070C0"/>
      <name val="Gill Sans MT"/>
      <family val="2"/>
    </font>
    <font>
      <b/>
      <sz val="10"/>
      <color theme="1"/>
      <name val="Verdana"/>
      <family val="2"/>
    </font>
    <font>
      <sz val="10"/>
      <color rgb="FFFF0000"/>
      <name val="Verdana"/>
      <family val="2"/>
    </font>
    <font>
      <u/>
      <sz val="8.8000000000000007"/>
      <color theme="10"/>
      <name val="Calibri"/>
      <family val="2"/>
    </font>
    <font>
      <u/>
      <sz val="8.8000000000000007"/>
      <color theme="10"/>
      <name val="Verdana"/>
      <family val="2"/>
    </font>
    <font>
      <sz val="11"/>
      <name val="Verdana"/>
      <family val="2"/>
    </font>
    <font>
      <i/>
      <sz val="10"/>
      <color theme="1"/>
      <name val="Verdana"/>
      <family val="2"/>
    </font>
    <font>
      <sz val="8"/>
      <name val="Verdana"/>
      <family val="2"/>
    </font>
    <font>
      <sz val="10"/>
      <name val="Arial"/>
      <family val="2"/>
    </font>
    <font>
      <b/>
      <vertAlign val="subscript"/>
      <sz val="10"/>
      <color theme="0"/>
      <name val="Verdana"/>
      <family val="2"/>
    </font>
    <font>
      <b/>
      <sz val="9"/>
      <color indexed="81"/>
      <name val="Tahoma"/>
      <family val="2"/>
    </font>
    <font>
      <sz val="9"/>
      <color indexed="81"/>
      <name val="Tahoma"/>
      <family val="2"/>
    </font>
    <font>
      <sz val="11"/>
      <name val="CG Omega"/>
      <family val="2"/>
    </font>
    <font>
      <b/>
      <sz val="11"/>
      <color theme="1"/>
      <name val="Verdana"/>
      <family val="2"/>
    </font>
    <font>
      <sz val="10"/>
      <color theme="0" tint="-0.34998626667073579"/>
      <name val="Gill Sans MT"/>
      <family val="2"/>
    </font>
    <font>
      <vertAlign val="superscript"/>
      <sz val="10"/>
      <color theme="1"/>
      <name val="Gill Sans MT"/>
      <family val="2"/>
    </font>
    <font>
      <u/>
      <sz val="10"/>
      <color theme="10"/>
      <name val="Calibri"/>
      <family val="2"/>
    </font>
    <font>
      <b/>
      <sz val="10"/>
      <color rgb="FF0070C0"/>
      <name val="Calibri"/>
      <family val="2"/>
      <scheme val="minor"/>
    </font>
    <font>
      <sz val="11"/>
      <color theme="1"/>
      <name val="Gill Sans MT"/>
      <family val="2"/>
    </font>
    <font>
      <vertAlign val="subscript"/>
      <sz val="10"/>
      <color theme="1"/>
      <name val="Gill Sans MT"/>
      <family val="2"/>
    </font>
    <font>
      <vertAlign val="superscript"/>
      <sz val="10"/>
      <color theme="1"/>
      <name val="Verdana"/>
      <family val="2"/>
    </font>
    <font>
      <sz val="11"/>
      <name val="Calibri"/>
      <family val="2"/>
      <scheme val="minor"/>
    </font>
    <font>
      <b/>
      <sz val="10"/>
      <color rgb="FFFF0000"/>
      <name val="Calibri"/>
      <family val="2"/>
      <scheme val="minor"/>
    </font>
    <font>
      <b/>
      <sz val="10"/>
      <color theme="1"/>
      <name val="Calibri"/>
      <family val="2"/>
      <scheme val="minor"/>
    </font>
    <font>
      <b/>
      <sz val="14"/>
      <color theme="1"/>
      <name val="Calibri"/>
      <family val="2"/>
      <scheme val="minor"/>
    </font>
    <font>
      <sz val="12"/>
      <color theme="1"/>
      <name val="Gill Sans MT"/>
      <family val="2"/>
    </font>
    <font>
      <sz val="18"/>
      <color theme="1"/>
      <name val="Gill Sans MT"/>
      <family val="2"/>
    </font>
    <font>
      <i/>
      <sz val="12"/>
      <color theme="1"/>
      <name val="Gill Sans MT"/>
      <family val="2"/>
    </font>
    <font>
      <sz val="14"/>
      <color theme="0"/>
      <name val="Verdana"/>
      <family val="2"/>
    </font>
    <font>
      <sz val="11"/>
      <color theme="0"/>
      <name val="Arial"/>
      <family val="2"/>
    </font>
    <font>
      <sz val="11"/>
      <name val="Gill Sans MT"/>
      <family val="2"/>
    </font>
    <font>
      <b/>
      <sz val="11"/>
      <color theme="1"/>
      <name val="Gill Sans MT"/>
      <family val="2"/>
    </font>
    <font>
      <i/>
      <sz val="11"/>
      <color theme="1"/>
      <name val="Gill Sans MT"/>
      <family val="2"/>
    </font>
    <font>
      <b/>
      <sz val="11"/>
      <color theme="1"/>
      <name val="Calibri"/>
      <family val="2"/>
      <scheme val="minor"/>
    </font>
    <font>
      <b/>
      <sz val="11"/>
      <name val="Gill Sans MT"/>
      <family val="2"/>
    </font>
    <font>
      <sz val="11"/>
      <color indexed="8"/>
      <name val="Calibri"/>
      <family val="2"/>
      <scheme val="minor"/>
    </font>
    <font>
      <b/>
      <sz val="11"/>
      <color indexed="8"/>
      <name val="Calibri"/>
      <family val="2"/>
      <scheme val="minor"/>
    </font>
    <font>
      <sz val="10"/>
      <color theme="0"/>
      <name val="Gill Sans MT"/>
      <family val="2"/>
    </font>
    <font>
      <b/>
      <sz val="11"/>
      <color theme="0"/>
      <name val="Calibri"/>
      <family val="2"/>
      <scheme val="minor"/>
    </font>
    <font>
      <b/>
      <sz val="10"/>
      <color theme="0"/>
      <name val="Gill Sans MT"/>
      <family val="2"/>
    </font>
    <font>
      <sz val="11"/>
      <color rgb="FF3F3F76"/>
      <name val="Arial"/>
      <family val="2"/>
    </font>
    <font>
      <i/>
      <sz val="11"/>
      <color theme="1"/>
      <name val="Calibri"/>
      <family val="2"/>
      <scheme val="minor"/>
    </font>
    <font>
      <sz val="11"/>
      <color theme="2"/>
      <name val="Gill Sans MT"/>
      <family val="2"/>
    </font>
    <font>
      <i/>
      <sz val="11"/>
      <color theme="2"/>
      <name val="Calibri"/>
      <family val="2"/>
      <scheme val="minor"/>
    </font>
    <font>
      <sz val="11"/>
      <color rgb="FF000000"/>
      <name val="Gill Sans MT"/>
      <family val="2"/>
    </font>
    <font>
      <sz val="11"/>
      <color rgb="FFFF0000"/>
      <name val="Gill Sans MT"/>
      <family val="2"/>
    </font>
    <font>
      <sz val="8"/>
      <color rgb="FF000000"/>
      <name val="Tahoma"/>
      <family val="2"/>
    </font>
  </fonts>
  <fills count="22">
    <fill>
      <patternFill patternType="none"/>
    </fill>
    <fill>
      <patternFill patternType="gray125"/>
    </fill>
    <fill>
      <patternFill patternType="solid">
        <fgColor theme="1" tint="0.249977111117893"/>
        <bgColor indexed="64"/>
      </patternFill>
    </fill>
    <fill>
      <patternFill patternType="solid">
        <fgColor rgb="FF366092"/>
        <bgColor indexed="64"/>
      </patternFill>
    </fill>
    <fill>
      <patternFill patternType="solid">
        <fgColor rgb="FFFCE5CC"/>
        <bgColor indexed="64"/>
      </patternFill>
    </fill>
    <fill>
      <patternFill patternType="solid">
        <fgColor theme="9" tint="-0.249977111117893"/>
        <bgColor indexed="64"/>
      </patternFill>
    </fill>
    <fill>
      <patternFill patternType="solid">
        <fgColor indexed="26"/>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CC99"/>
      </patternFill>
    </fill>
    <fill>
      <patternFill patternType="solid">
        <fgColor rgb="FFFFC000"/>
        <bgColor indexed="64"/>
      </patternFill>
    </fill>
  </fills>
  <borders count="3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rgb="FF000000"/>
      </bottom>
      <diagonal/>
    </border>
  </borders>
  <cellStyleXfs count="18">
    <xf numFmtId="0" fontId="0" fillId="0" borderId="0"/>
    <xf numFmtId="0" fontId="1" fillId="0" borderId="0"/>
    <xf numFmtId="0" fontId="4" fillId="0" borderId="0"/>
    <xf numFmtId="0" fontId="1" fillId="0" borderId="0"/>
    <xf numFmtId="0" fontId="24" fillId="0" borderId="0" applyNumberFormat="0" applyFill="0" applyBorder="0" applyAlignment="0" applyProtection="0">
      <alignment vertical="top"/>
      <protection locked="0"/>
    </xf>
    <xf numFmtId="9" fontId="4" fillId="0" borderId="0" applyFont="0" applyFill="0" applyBorder="0" applyAlignment="0" applyProtection="0"/>
    <xf numFmtId="44" fontId="1" fillId="0" borderId="0" applyFont="0" applyFill="0" applyBorder="0" applyAlignment="0" applyProtection="0"/>
    <xf numFmtId="0" fontId="29" fillId="0" borderId="0"/>
    <xf numFmtId="0" fontId="29" fillId="0" borderId="0"/>
    <xf numFmtId="0" fontId="1" fillId="0" borderId="0"/>
    <xf numFmtId="0" fontId="33" fillId="0" borderId="0"/>
    <xf numFmtId="0" fontId="4" fillId="0" borderId="0"/>
    <xf numFmtId="9" fontId="33" fillId="0" borderId="0" applyFont="0" applyFill="0" applyBorder="0" applyAlignment="0" applyProtection="0"/>
    <xf numFmtId="9" fontId="1" fillId="0" borderId="0" applyFont="0" applyFill="0" applyBorder="0" applyAlignment="0" applyProtection="0"/>
    <xf numFmtId="166" fontId="15" fillId="8" borderId="0"/>
    <xf numFmtId="9" fontId="4" fillId="0" borderId="0" applyFont="0" applyFill="0" applyBorder="0" applyAlignment="0" applyProtection="0"/>
    <xf numFmtId="43" fontId="1" fillId="0" borderId="0" applyFont="0" applyFill="0" applyBorder="0" applyAlignment="0" applyProtection="0"/>
    <xf numFmtId="0" fontId="61" fillId="20" borderId="29" applyNumberFormat="0" applyAlignment="0" applyProtection="0"/>
  </cellStyleXfs>
  <cellXfs count="345">
    <xf numFmtId="0" fontId="0" fillId="0" borderId="0" xfId="0"/>
    <xf numFmtId="0" fontId="2" fillId="2" borderId="0" xfId="1" applyFont="1" applyFill="1"/>
    <xf numFmtId="0" fontId="3" fillId="2" borderId="0" xfId="1" applyFont="1" applyFill="1"/>
    <xf numFmtId="0" fontId="2" fillId="3" borderId="0" xfId="2" applyFont="1" applyFill="1"/>
    <xf numFmtId="0" fontId="5" fillId="3" borderId="0" xfId="2" applyFont="1" applyFill="1"/>
    <xf numFmtId="165" fontId="2" fillId="3" borderId="0" xfId="2" applyNumberFormat="1" applyFont="1" applyFill="1"/>
    <xf numFmtId="0" fontId="3" fillId="3" borderId="0" xfId="2" applyFont="1" applyFill="1"/>
    <xf numFmtId="0" fontId="4" fillId="0" borderId="0" xfId="2"/>
    <xf numFmtId="0" fontId="6" fillId="0" borderId="0" xfId="2" applyFont="1"/>
    <xf numFmtId="0" fontId="7" fillId="0" borderId="0" xfId="2" applyFont="1"/>
    <xf numFmtId="0" fontId="9" fillId="0" borderId="0" xfId="2" applyFont="1"/>
    <xf numFmtId="0" fontId="9" fillId="0" borderId="0" xfId="2" quotePrefix="1" applyFont="1"/>
    <xf numFmtId="0" fontId="10" fillId="0" borderId="0" xfId="2" applyFont="1" applyAlignment="1">
      <alignment horizontal="left" indent="3"/>
    </xf>
    <xf numFmtId="0" fontId="9" fillId="0" borderId="0" xfId="2" applyFont="1" applyAlignment="1">
      <alignment horizontal="left"/>
    </xf>
    <xf numFmtId="0" fontId="11" fillId="2" borderId="0" xfId="2" applyFont="1" applyFill="1"/>
    <xf numFmtId="0" fontId="9" fillId="5" borderId="0" xfId="1" applyFont="1" applyFill="1"/>
    <xf numFmtId="0" fontId="10" fillId="5" borderId="0" xfId="1" applyFont="1" applyFill="1"/>
    <xf numFmtId="0" fontId="9" fillId="2" borderId="0" xfId="1" applyFont="1" applyFill="1"/>
    <xf numFmtId="166" fontId="12" fillId="2" borderId="0" xfId="1" applyNumberFormat="1" applyFont="1" applyFill="1" applyAlignment="1">
      <alignment vertical="center"/>
    </xf>
    <xf numFmtId="166" fontId="13" fillId="5" borderId="0" xfId="1" applyNumberFormat="1" applyFont="1" applyFill="1" applyAlignment="1">
      <alignment vertical="center"/>
    </xf>
    <xf numFmtId="165" fontId="5" fillId="2" borderId="0" xfId="1" applyNumberFormat="1" applyFont="1" applyFill="1" applyAlignment="1">
      <alignment horizontal="left"/>
    </xf>
    <xf numFmtId="166" fontId="4" fillId="2" borderId="0" xfId="1" applyNumberFormat="1" applyFont="1" applyFill="1" applyAlignment="1">
      <alignment vertical="center"/>
    </xf>
    <xf numFmtId="167" fontId="4" fillId="5" borderId="0" xfId="1" applyNumberFormat="1" applyFont="1" applyFill="1" applyAlignment="1">
      <alignment vertical="center"/>
    </xf>
    <xf numFmtId="0" fontId="1" fillId="0" borderId="0" xfId="1"/>
    <xf numFmtId="0" fontId="10" fillId="0" borderId="3" xfId="1" applyFont="1" applyBorder="1" applyAlignment="1">
      <alignment horizontal="center" vertical="center"/>
    </xf>
    <xf numFmtId="0" fontId="10" fillId="0" borderId="3" xfId="1" applyFont="1" applyBorder="1" applyAlignment="1">
      <alignment horizontal="centerContinuous" vertical="center"/>
    </xf>
    <xf numFmtId="14" fontId="4" fillId="6" borderId="3" xfId="1" applyNumberFormat="1" applyFont="1" applyFill="1" applyBorder="1" applyAlignment="1">
      <alignment horizontal="center"/>
    </xf>
    <xf numFmtId="2" fontId="4" fillId="6" borderId="3" xfId="1" applyNumberFormat="1" applyFont="1" applyFill="1" applyBorder="1" applyAlignment="1">
      <alignment horizontal="center"/>
    </xf>
    <xf numFmtId="164" fontId="4" fillId="6" borderId="3" xfId="1" applyNumberFormat="1" applyFont="1" applyFill="1" applyBorder="1" applyAlignment="1">
      <alignment horizontal="left" wrapText="1"/>
    </xf>
    <xf numFmtId="164" fontId="4" fillId="6" borderId="3" xfId="1" applyNumberFormat="1" applyFont="1" applyFill="1" applyBorder="1" applyAlignment="1">
      <alignment horizontal="left"/>
    </xf>
    <xf numFmtId="0" fontId="4" fillId="6" borderId="3" xfId="1" applyFont="1" applyFill="1" applyBorder="1" applyAlignment="1">
      <alignment horizontal="left" wrapText="1"/>
    </xf>
    <xf numFmtId="164" fontId="4" fillId="6" borderId="4" xfId="1" applyNumberFormat="1" applyFont="1" applyFill="1" applyBorder="1" applyAlignment="1">
      <alignment horizontal="left" wrapText="1"/>
    </xf>
    <xf numFmtId="14" fontId="4" fillId="6" borderId="3" xfId="1" applyNumberFormat="1" applyFont="1" applyFill="1" applyBorder="1" applyAlignment="1">
      <alignment horizontal="left" wrapText="1"/>
    </xf>
    <xf numFmtId="14" fontId="4" fillId="6" borderId="3" xfId="1" applyNumberFormat="1" applyFont="1" applyFill="1" applyBorder="1" applyAlignment="1">
      <alignment horizontal="left"/>
    </xf>
    <xf numFmtId="164" fontId="1" fillId="6" borderId="3" xfId="1" applyNumberFormat="1" applyFill="1" applyBorder="1" applyAlignment="1">
      <alignment horizontal="left" vertical="center" wrapText="1"/>
    </xf>
    <xf numFmtId="0" fontId="14" fillId="0" borderId="0" xfId="1" applyFont="1"/>
    <xf numFmtId="0" fontId="15" fillId="0" borderId="0" xfId="1" applyFont="1"/>
    <xf numFmtId="0" fontId="16" fillId="0" borderId="0" xfId="1" applyFont="1"/>
    <xf numFmtId="0" fontId="17" fillId="2" borderId="0" xfId="1" applyFont="1" applyFill="1"/>
    <xf numFmtId="0" fontId="16" fillId="0" borderId="3" xfId="1" applyFont="1" applyBorder="1" applyAlignment="1">
      <alignment vertical="top"/>
    </xf>
    <xf numFmtId="0" fontId="16" fillId="0" borderId="3" xfId="1" applyFont="1" applyBorder="1" applyAlignment="1">
      <alignment vertical="top" wrapText="1"/>
    </xf>
    <xf numFmtId="0" fontId="16" fillId="0" borderId="3" xfId="1" applyFont="1" applyBorder="1" applyAlignment="1">
      <alignment horizontal="left" vertical="top" wrapText="1"/>
    </xf>
    <xf numFmtId="168" fontId="15" fillId="7" borderId="3" xfId="1" applyNumberFormat="1" applyFont="1" applyFill="1" applyBorder="1" applyAlignment="1" applyProtection="1">
      <alignment horizontal="left"/>
      <protection locked="0"/>
    </xf>
    <xf numFmtId="3" fontId="15" fillId="8" borderId="3" xfId="1" applyNumberFormat="1" applyFont="1" applyFill="1" applyBorder="1" applyAlignment="1">
      <alignment horizontal="left"/>
    </xf>
    <xf numFmtId="168" fontId="15" fillId="9" borderId="3" xfId="1" applyNumberFormat="1" applyFont="1" applyFill="1" applyBorder="1" applyAlignment="1" applyProtection="1">
      <alignment horizontal="left"/>
      <protection locked="0"/>
    </xf>
    <xf numFmtId="0" fontId="15" fillId="0" borderId="3" xfId="1" applyFont="1" applyBorder="1" applyAlignment="1">
      <alignment horizontal="left"/>
    </xf>
    <xf numFmtId="0" fontId="15" fillId="0" borderId="0" xfId="1" applyFont="1" applyAlignment="1">
      <alignment vertical="top"/>
    </xf>
    <xf numFmtId="0" fontId="20" fillId="0" borderId="0" xfId="1" applyFont="1"/>
    <xf numFmtId="0" fontId="15" fillId="0" borderId="0" xfId="1" applyFont="1" applyAlignment="1">
      <alignment horizontal="left" vertical="top" wrapText="1"/>
    </xf>
    <xf numFmtId="0" fontId="15" fillId="0" borderId="0" xfId="1" applyFont="1" applyAlignment="1">
      <alignment horizontal="left"/>
    </xf>
    <xf numFmtId="0" fontId="15" fillId="0" borderId="0" xfId="1" applyFont="1" applyAlignment="1">
      <alignment horizontal="center" vertical="top" wrapText="1"/>
    </xf>
    <xf numFmtId="0" fontId="22" fillId="0" borderId="0" xfId="3" applyFont="1"/>
    <xf numFmtId="0" fontId="8" fillId="0" borderId="0" xfId="3" applyFont="1" applyAlignment="1">
      <alignment horizontal="center" vertical="center"/>
    </xf>
    <xf numFmtId="0" fontId="23" fillId="0" borderId="0" xfId="2" applyFont="1"/>
    <xf numFmtId="0" fontId="25" fillId="0" borderId="0" xfId="4" applyFont="1" applyFill="1" applyAlignment="1" applyProtection="1"/>
    <xf numFmtId="0" fontId="25" fillId="0" borderId="0" xfId="4" applyFont="1" applyAlignment="1" applyProtection="1"/>
    <xf numFmtId="0" fontId="8" fillId="0" borderId="0" xfId="3" applyFont="1"/>
    <xf numFmtId="0" fontId="8" fillId="0" borderId="0" xfId="3" applyFont="1" applyAlignment="1">
      <alignment wrapText="1"/>
    </xf>
    <xf numFmtId="9" fontId="26" fillId="10" borderId="3" xfId="5" applyFont="1" applyFill="1" applyBorder="1" applyAlignment="1" applyProtection="1">
      <alignment horizontal="center" vertical="center"/>
      <protection locked="0"/>
    </xf>
    <xf numFmtId="0" fontId="27" fillId="0" borderId="0" xfId="3" applyFont="1"/>
    <xf numFmtId="0" fontId="8" fillId="0" borderId="0" xfId="2" applyFont="1"/>
    <xf numFmtId="2" fontId="8" fillId="8" borderId="3" xfId="6" applyNumberFormat="1" applyFont="1" applyFill="1" applyBorder="1" applyAlignment="1" applyProtection="1">
      <alignment horizontal="center" vertical="center"/>
    </xf>
    <xf numFmtId="10" fontId="8" fillId="8" borderId="3" xfId="3" applyNumberFormat="1" applyFont="1" applyFill="1" applyBorder="1" applyAlignment="1">
      <alignment horizontal="center" vertical="center"/>
    </xf>
    <xf numFmtId="0" fontId="28" fillId="0" borderId="0" xfId="3" applyFont="1" applyAlignment="1">
      <alignment horizontal="left" vertical="center"/>
    </xf>
    <xf numFmtId="0" fontId="25" fillId="0" borderId="0" xfId="4" applyFont="1" applyFill="1" applyAlignment="1" applyProtection="1">
      <alignment vertical="center"/>
    </xf>
    <xf numFmtId="0" fontId="8" fillId="8" borderId="3" xfId="6" applyNumberFormat="1" applyFont="1" applyFill="1" applyBorder="1" applyAlignment="1" applyProtection="1">
      <alignment horizontal="center" vertical="center"/>
    </xf>
    <xf numFmtId="0" fontId="26" fillId="0" borderId="0" xfId="1" applyFont="1"/>
    <xf numFmtId="0" fontId="23" fillId="0" borderId="0" xfId="3" applyFont="1"/>
    <xf numFmtId="0" fontId="4" fillId="0" borderId="0" xfId="2" applyAlignment="1">
      <alignment horizontal="center" vertical="center"/>
    </xf>
    <xf numFmtId="0" fontId="4" fillId="0" borderId="0" xfId="2" applyAlignment="1">
      <alignment horizontal="left"/>
    </xf>
    <xf numFmtId="169" fontId="8" fillId="8" borderId="3" xfId="3" applyNumberFormat="1" applyFont="1" applyFill="1" applyBorder="1" applyAlignment="1">
      <alignment horizontal="center" vertical="center"/>
    </xf>
    <xf numFmtId="0" fontId="9" fillId="0" borderId="0" xfId="1" applyFont="1"/>
    <xf numFmtId="0" fontId="8" fillId="8" borderId="3" xfId="3" applyFont="1" applyFill="1" applyBorder="1" applyAlignment="1">
      <alignment horizontal="center" vertical="center"/>
    </xf>
    <xf numFmtId="9" fontId="4" fillId="0" borderId="0" xfId="2" applyNumberFormat="1" applyAlignment="1">
      <alignment horizontal="center" vertical="center"/>
    </xf>
    <xf numFmtId="2" fontId="8" fillId="8" borderId="3" xfId="3" applyNumberFormat="1" applyFont="1" applyFill="1" applyBorder="1" applyAlignment="1">
      <alignment horizontal="center" vertical="center"/>
    </xf>
    <xf numFmtId="0" fontId="26" fillId="0" borderId="0" xfId="3" applyFont="1" applyAlignment="1">
      <alignment wrapText="1"/>
    </xf>
    <xf numFmtId="170" fontId="8" fillId="8" borderId="3" xfId="3" applyNumberFormat="1" applyFont="1" applyFill="1" applyBorder="1" applyAlignment="1">
      <alignment horizontal="center" vertical="center"/>
    </xf>
    <xf numFmtId="0" fontId="25" fillId="0" borderId="0" xfId="4" applyFont="1" applyFill="1" applyBorder="1" applyAlignment="1" applyProtection="1">
      <alignment horizontal="left"/>
    </xf>
    <xf numFmtId="0" fontId="26" fillId="10" borderId="3" xfId="5" applyNumberFormat="1" applyFont="1" applyFill="1" applyBorder="1" applyAlignment="1" applyProtection="1">
      <alignment horizontal="center" vertical="center"/>
      <protection locked="0"/>
    </xf>
    <xf numFmtId="0" fontId="5" fillId="2" borderId="3" xfId="2" applyFont="1" applyFill="1" applyBorder="1" applyAlignment="1">
      <alignment wrapText="1"/>
    </xf>
    <xf numFmtId="0" fontId="9" fillId="8" borderId="3" xfId="7" applyFont="1" applyFill="1" applyBorder="1" applyAlignment="1">
      <alignment horizontal="center" vertical="center"/>
    </xf>
    <xf numFmtId="2" fontId="9" fillId="8" borderId="3" xfId="7" applyNumberFormat="1" applyFont="1" applyFill="1" applyBorder="1" applyAlignment="1">
      <alignment horizontal="center" vertical="center"/>
    </xf>
    <xf numFmtId="2" fontId="23" fillId="8" borderId="3" xfId="7" applyNumberFormat="1" applyFont="1" applyFill="1" applyBorder="1" applyAlignment="1">
      <alignment horizontal="center" vertical="center"/>
    </xf>
    <xf numFmtId="168" fontId="4" fillId="8" borderId="3" xfId="2" applyNumberFormat="1" applyFill="1" applyBorder="1" applyAlignment="1">
      <alignment horizontal="center" vertical="center"/>
    </xf>
    <xf numFmtId="2" fontId="8" fillId="0" borderId="0" xfId="3" applyNumberFormat="1" applyFont="1"/>
    <xf numFmtId="2" fontId="24" fillId="0" borderId="0" xfId="4" applyNumberFormat="1" applyAlignment="1" applyProtection="1"/>
    <xf numFmtId="2" fontId="25" fillId="0" borderId="0" xfId="4" applyNumberFormat="1" applyFont="1" applyAlignment="1" applyProtection="1"/>
    <xf numFmtId="0" fontId="9" fillId="0" borderId="0" xfId="8" applyFont="1"/>
    <xf numFmtId="171" fontId="8" fillId="0" borderId="0" xfId="3" applyNumberFormat="1" applyFont="1"/>
    <xf numFmtId="2" fontId="4" fillId="0" borderId="0" xfId="3" applyNumberFormat="1" applyFont="1"/>
    <xf numFmtId="0" fontId="10" fillId="0" borderId="0" xfId="8" applyFont="1" applyAlignment="1">
      <alignment horizontal="center"/>
    </xf>
    <xf numFmtId="2" fontId="8" fillId="0" borderId="0" xfId="3" applyNumberFormat="1" applyFont="1" applyAlignment="1">
      <alignment horizontal="center"/>
    </xf>
    <xf numFmtId="172" fontId="9" fillId="8" borderId="3" xfId="7" applyNumberFormat="1" applyFont="1" applyFill="1" applyBorder="1" applyAlignment="1">
      <alignment horizontal="center" vertical="center"/>
    </xf>
    <xf numFmtId="0" fontId="4" fillId="11" borderId="0" xfId="1" applyFont="1" applyFill="1"/>
    <xf numFmtId="0" fontId="4" fillId="0" borderId="0" xfId="2" applyAlignment="1">
      <alignment horizontal="left" vertical="center"/>
    </xf>
    <xf numFmtId="0" fontId="25" fillId="0" borderId="0" xfId="4" applyFont="1" applyAlignment="1" applyProtection="1">
      <alignment vertical="top"/>
    </xf>
    <xf numFmtId="0" fontId="4" fillId="0" borderId="0" xfId="9" applyFont="1"/>
    <xf numFmtId="0" fontId="9" fillId="0" borderId="0" xfId="10" applyFont="1"/>
    <xf numFmtId="1" fontId="9" fillId="0" borderId="0" xfId="9" applyNumberFormat="1" applyFont="1" applyAlignment="1">
      <alignment vertical="center"/>
    </xf>
    <xf numFmtId="0" fontId="10" fillId="12" borderId="3" xfId="7" applyFont="1" applyFill="1" applyBorder="1" applyAlignment="1">
      <alignment horizontal="center" vertical="center" wrapText="1"/>
    </xf>
    <xf numFmtId="0" fontId="8" fillId="0" borderId="3" xfId="1" applyFont="1" applyBorder="1"/>
    <xf numFmtId="165" fontId="8" fillId="0" borderId="3" xfId="1" applyNumberFormat="1" applyFont="1" applyBorder="1"/>
    <xf numFmtId="0" fontId="8" fillId="0" borderId="3" xfId="9" applyFont="1" applyBorder="1"/>
    <xf numFmtId="0" fontId="4" fillId="0" borderId="0" xfId="11"/>
    <xf numFmtId="0" fontId="9" fillId="0" borderId="0" xfId="10" applyFont="1" applyAlignment="1">
      <alignment horizontal="center"/>
    </xf>
    <xf numFmtId="9" fontId="9" fillId="0" borderId="0" xfId="12" applyFont="1" applyFill="1" applyBorder="1" applyAlignment="1">
      <alignment horizontal="center"/>
    </xf>
    <xf numFmtId="10" fontId="9" fillId="0" borderId="0" xfId="13" applyNumberFormat="1" applyFont="1" applyFill="1" applyBorder="1"/>
    <xf numFmtId="172" fontId="9" fillId="0" borderId="0" xfId="10" applyNumberFormat="1" applyFont="1"/>
    <xf numFmtId="2" fontId="9" fillId="0" borderId="0" xfId="10" applyNumberFormat="1" applyFont="1"/>
    <xf numFmtId="0" fontId="1" fillId="0" borderId="0" xfId="9"/>
    <xf numFmtId="0" fontId="34" fillId="0" borderId="3" xfId="1" applyFont="1" applyBorder="1"/>
    <xf numFmtId="0" fontId="10" fillId="8" borderId="3" xfId="7" applyFont="1" applyFill="1" applyBorder="1" applyAlignment="1">
      <alignment horizontal="center" vertical="center"/>
    </xf>
    <xf numFmtId="165" fontId="34" fillId="0" borderId="3" xfId="1" applyNumberFormat="1" applyFont="1" applyBorder="1"/>
    <xf numFmtId="0" fontId="34" fillId="0" borderId="3" xfId="9" applyFont="1" applyBorder="1"/>
    <xf numFmtId="0" fontId="34" fillId="0" borderId="0" xfId="9" applyFont="1"/>
    <xf numFmtId="14" fontId="5" fillId="2" borderId="3" xfId="2" applyNumberFormat="1" applyFont="1" applyFill="1" applyBorder="1" applyAlignment="1">
      <alignment wrapText="1"/>
    </xf>
    <xf numFmtId="167" fontId="15" fillId="0" borderId="3" xfId="1" applyNumberFormat="1" applyFont="1" applyBorder="1" applyAlignment="1">
      <alignment vertical="center"/>
    </xf>
    <xf numFmtId="0" fontId="15" fillId="0" borderId="3" xfId="1" applyFont="1" applyBorder="1" applyAlignment="1">
      <alignment vertical="center"/>
    </xf>
    <xf numFmtId="166" fontId="15" fillId="0" borderId="3" xfId="14" applyFill="1" applyBorder="1" applyAlignment="1">
      <alignment vertical="center"/>
    </xf>
    <xf numFmtId="166" fontId="15" fillId="0" borderId="3" xfId="1" applyNumberFormat="1" applyFont="1" applyBorder="1" applyAlignment="1">
      <alignment vertical="center"/>
    </xf>
    <xf numFmtId="0" fontId="19" fillId="0" borderId="3" xfId="1" applyFont="1" applyBorder="1"/>
    <xf numFmtId="165" fontId="20" fillId="0" borderId="3" xfId="1" applyNumberFormat="1" applyFont="1" applyBorder="1"/>
    <xf numFmtId="172" fontId="20" fillId="0" borderId="3" xfId="1" applyNumberFormat="1" applyFont="1" applyBorder="1"/>
    <xf numFmtId="169" fontId="20" fillId="0" borderId="3" xfId="15" applyNumberFormat="1" applyFont="1" applyBorder="1"/>
    <xf numFmtId="169" fontId="35" fillId="0" borderId="3" xfId="15" applyNumberFormat="1" applyFont="1" applyBorder="1"/>
    <xf numFmtId="10" fontId="35" fillId="0" borderId="3" xfId="15" applyNumberFormat="1" applyFont="1" applyBorder="1"/>
    <xf numFmtId="0" fontId="15" fillId="0" borderId="3" xfId="1" applyFont="1" applyBorder="1"/>
    <xf numFmtId="0" fontId="1" fillId="0" borderId="3" xfId="1" applyBorder="1"/>
    <xf numFmtId="169" fontId="20" fillId="9" borderId="3" xfId="1" applyNumberFormat="1" applyFont="1" applyFill="1" applyBorder="1"/>
    <xf numFmtId="0" fontId="16" fillId="7" borderId="0" xfId="1" applyFont="1" applyFill="1" applyProtection="1">
      <protection locked="0"/>
    </xf>
    <xf numFmtId="0" fontId="16" fillId="13" borderId="11" xfId="1" applyFont="1" applyFill="1" applyBorder="1" applyAlignment="1">
      <alignment horizontal="centerContinuous"/>
    </xf>
    <xf numFmtId="0" fontId="16" fillId="13" borderId="12" xfId="1" applyFont="1" applyFill="1" applyBorder="1" applyAlignment="1">
      <alignment horizontal="centerContinuous"/>
    </xf>
    <xf numFmtId="0" fontId="16" fillId="13" borderId="13" xfId="1" applyFont="1" applyFill="1" applyBorder="1" applyAlignment="1">
      <alignment horizontal="centerContinuous"/>
    </xf>
    <xf numFmtId="0" fontId="15" fillId="0" borderId="0" xfId="1" applyFont="1" applyAlignment="1">
      <alignment horizontal="center"/>
    </xf>
    <xf numFmtId="3" fontId="15" fillId="0" borderId="6" xfId="1" applyNumberFormat="1" applyFont="1" applyBorder="1" applyAlignment="1">
      <alignment horizontal="center"/>
    </xf>
    <xf numFmtId="0" fontId="15" fillId="0" borderId="0" xfId="1" applyFont="1" applyAlignment="1">
      <alignment vertical="center"/>
    </xf>
    <xf numFmtId="168" fontId="15" fillId="7" borderId="0" xfId="1" applyNumberFormat="1" applyFont="1" applyFill="1" applyAlignment="1" applyProtection="1">
      <alignment vertical="center"/>
      <protection locked="0"/>
    </xf>
    <xf numFmtId="0" fontId="15" fillId="0" borderId="18" xfId="1" applyFont="1" applyBorder="1" applyAlignment="1">
      <alignment vertical="center"/>
    </xf>
    <xf numFmtId="0" fontId="15" fillId="0" borderId="19" xfId="1" applyFont="1" applyBorder="1" applyAlignment="1">
      <alignment vertical="center"/>
    </xf>
    <xf numFmtId="168" fontId="15" fillId="9" borderId="19" xfId="1" applyNumberFormat="1" applyFont="1" applyFill="1" applyBorder="1" applyProtection="1">
      <protection locked="0"/>
    </xf>
    <xf numFmtId="168" fontId="15" fillId="0" borderId="0" xfId="1" applyNumberFormat="1" applyFont="1" applyProtection="1">
      <protection locked="0"/>
    </xf>
    <xf numFmtId="168" fontId="15" fillId="0" borderId="0" xfId="1" applyNumberFormat="1" applyFont="1" applyAlignment="1" applyProtection="1">
      <alignment horizontal="right"/>
      <protection locked="0"/>
    </xf>
    <xf numFmtId="173" fontId="15" fillId="7" borderId="0" xfId="1" applyNumberFormat="1" applyFont="1" applyFill="1" applyProtection="1">
      <protection locked="0"/>
    </xf>
    <xf numFmtId="0" fontId="16" fillId="0" borderId="19" xfId="1" applyFont="1" applyBorder="1"/>
    <xf numFmtId="168" fontId="16" fillId="9" borderId="19" xfId="1" applyNumberFormat="1" applyFont="1" applyFill="1" applyBorder="1" applyProtection="1">
      <protection locked="0"/>
    </xf>
    <xf numFmtId="0" fontId="15" fillId="14" borderId="0" xfId="1" applyFont="1" applyFill="1"/>
    <xf numFmtId="0" fontId="16" fillId="14" borderId="0" xfId="1" applyFont="1" applyFill="1"/>
    <xf numFmtId="0" fontId="15" fillId="14" borderId="9" xfId="1" applyFont="1" applyFill="1" applyBorder="1"/>
    <xf numFmtId="0" fontId="19" fillId="14" borderId="9" xfId="1" applyFont="1" applyFill="1" applyBorder="1"/>
    <xf numFmtId="0" fontId="16" fillId="14" borderId="9" xfId="1" applyFont="1" applyFill="1" applyBorder="1"/>
    <xf numFmtId="0" fontId="15" fillId="9" borderId="0" xfId="1" applyFont="1" applyFill="1"/>
    <xf numFmtId="3" fontId="15" fillId="7" borderId="0" xfId="13" applyNumberFormat="1" applyFont="1" applyFill="1" applyBorder="1" applyProtection="1">
      <protection locked="0"/>
    </xf>
    <xf numFmtId="10" fontId="15" fillId="7" borderId="0" xfId="13" applyNumberFormat="1" applyFont="1" applyFill="1" applyBorder="1" applyProtection="1">
      <protection locked="0"/>
    </xf>
    <xf numFmtId="3" fontId="15" fillId="7" borderId="0" xfId="1" applyNumberFormat="1" applyFont="1" applyFill="1"/>
    <xf numFmtId="0" fontId="15" fillId="14" borderId="0" xfId="1" applyFont="1" applyFill="1" applyAlignment="1">
      <alignment horizontal="center" vertical="center" textRotation="90" wrapText="1"/>
    </xf>
    <xf numFmtId="0" fontId="15" fillId="0" borderId="23" xfId="1" applyFont="1" applyBorder="1"/>
    <xf numFmtId="0" fontId="16" fillId="0" borderId="23" xfId="1" applyFont="1" applyBorder="1"/>
    <xf numFmtId="173" fontId="15" fillId="7" borderId="23" xfId="1" applyNumberFormat="1" applyFont="1" applyFill="1" applyBorder="1" applyProtection="1">
      <protection locked="0"/>
    </xf>
    <xf numFmtId="0" fontId="36" fillId="0" borderId="0" xfId="1" applyFont="1"/>
    <xf numFmtId="0" fontId="24" fillId="0" borderId="0" xfId="4" applyAlignment="1" applyProtection="1">
      <alignment vertical="top"/>
    </xf>
    <xf numFmtId="0" fontId="37" fillId="0" borderId="0" xfId="4" applyFont="1" applyAlignment="1" applyProtection="1">
      <alignment vertical="top"/>
    </xf>
    <xf numFmtId="0" fontId="5" fillId="2" borderId="0" xfId="2" applyFont="1" applyFill="1"/>
    <xf numFmtId="0" fontId="16" fillId="0" borderId="24" xfId="1" applyFont="1" applyBorder="1" applyAlignment="1">
      <alignment horizontal="center" wrapText="1"/>
    </xf>
    <xf numFmtId="0" fontId="16" fillId="0" borderId="25" xfId="1" applyFont="1" applyBorder="1" applyAlignment="1">
      <alignment horizontal="center" wrapText="1"/>
    </xf>
    <xf numFmtId="0" fontId="18" fillId="0" borderId="0" xfId="1" applyFont="1"/>
    <xf numFmtId="3" fontId="16" fillId="8" borderId="26" xfId="1" applyNumberFormat="1" applyFont="1" applyFill="1" applyBorder="1" applyAlignment="1">
      <alignment horizontal="center"/>
    </xf>
    <xf numFmtId="8" fontId="16" fillId="0" borderId="27" xfId="1" applyNumberFormat="1" applyFont="1" applyBorder="1"/>
    <xf numFmtId="43" fontId="15" fillId="0" borderId="0" xfId="16" applyFont="1" applyBorder="1" applyProtection="1"/>
    <xf numFmtId="0" fontId="15" fillId="0" borderId="0" xfId="1" quotePrefix="1" applyFont="1"/>
    <xf numFmtId="174" fontId="16" fillId="8" borderId="26" xfId="1" applyNumberFormat="1" applyFont="1" applyFill="1" applyBorder="1" applyAlignment="1">
      <alignment horizontal="center"/>
    </xf>
    <xf numFmtId="3" fontId="16" fillId="0" borderId="26" xfId="1" applyNumberFormat="1" applyFont="1" applyBorder="1" applyAlignment="1">
      <alignment horizontal="center"/>
    </xf>
    <xf numFmtId="0" fontId="39" fillId="0" borderId="28" xfId="1" applyFont="1" applyBorder="1" applyAlignment="1">
      <alignment horizontal="left"/>
    </xf>
    <xf numFmtId="0" fontId="16" fillId="8" borderId="26" xfId="1" applyFont="1" applyFill="1" applyBorder="1" applyAlignment="1">
      <alignment horizontal="center"/>
    </xf>
    <xf numFmtId="9" fontId="28" fillId="10" borderId="3" xfId="5" applyFont="1" applyFill="1" applyBorder="1" applyAlignment="1" applyProtection="1">
      <alignment horizontal="center" vertical="center"/>
      <protection locked="0"/>
    </xf>
    <xf numFmtId="0" fontId="15" fillId="0" borderId="19" xfId="1" quotePrefix="1" applyFont="1" applyBorder="1" applyAlignment="1">
      <alignment vertical="center"/>
    </xf>
    <xf numFmtId="168" fontId="15" fillId="7" borderId="0" xfId="1" applyNumberFormat="1" applyFont="1" applyFill="1" applyProtection="1">
      <protection locked="0"/>
    </xf>
    <xf numFmtId="168" fontId="15" fillId="9" borderId="0" xfId="1" applyNumberFormat="1" applyFont="1" applyFill="1" applyProtection="1">
      <protection locked="0"/>
    </xf>
    <xf numFmtId="0" fontId="15" fillId="0" borderId="22" xfId="1" applyFont="1" applyBorder="1" applyAlignment="1">
      <alignment vertical="center" textRotation="90"/>
    </xf>
    <xf numFmtId="0" fontId="15" fillId="0" borderId="19" xfId="1" applyFont="1" applyBorder="1"/>
    <xf numFmtId="0" fontId="15" fillId="0" borderId="19" xfId="1" quotePrefix="1" applyFont="1" applyBorder="1"/>
    <xf numFmtId="0" fontId="15" fillId="0" borderId="21" xfId="1" applyFont="1" applyBorder="1" applyAlignment="1">
      <alignment vertical="center" textRotation="90"/>
    </xf>
    <xf numFmtId="175" fontId="15" fillId="7" borderId="0" xfId="13" applyNumberFormat="1" applyFont="1" applyFill="1" applyBorder="1" applyProtection="1"/>
    <xf numFmtId="168" fontId="16" fillId="8" borderId="0" xfId="1" applyNumberFormat="1" applyFont="1" applyFill="1"/>
    <xf numFmtId="0" fontId="1" fillId="0" borderId="0" xfId="1" quotePrefix="1"/>
    <xf numFmtId="10" fontId="15" fillId="0" borderId="0" xfId="1" applyNumberFormat="1" applyFont="1"/>
    <xf numFmtId="0" fontId="19" fillId="0" borderId="0" xfId="1" applyFont="1"/>
    <xf numFmtId="0" fontId="42" fillId="0" borderId="0" xfId="1" quotePrefix="1" applyFont="1"/>
    <xf numFmtId="168" fontId="15" fillId="0" borderId="0" xfId="1" applyNumberFormat="1" applyFont="1"/>
    <xf numFmtId="168" fontId="16" fillId="0" borderId="6" xfId="1" applyNumberFormat="1" applyFont="1" applyBorder="1"/>
    <xf numFmtId="0" fontId="45" fillId="0" borderId="0" xfId="1" applyFont="1"/>
    <xf numFmtId="176" fontId="15" fillId="7" borderId="0" xfId="1" applyNumberFormat="1" applyFont="1" applyFill="1" applyProtection="1">
      <protection locked="0"/>
    </xf>
    <xf numFmtId="0" fontId="15" fillId="0" borderId="0" xfId="1" applyFont="1" applyAlignment="1">
      <alignment vertical="top" wrapText="1"/>
    </xf>
    <xf numFmtId="0" fontId="15" fillId="0" borderId="3" xfId="1" applyFont="1" applyBorder="1" applyAlignment="1">
      <alignment vertical="center" wrapText="1"/>
    </xf>
    <xf numFmtId="8" fontId="15" fillId="0" borderId="3" xfId="1" applyNumberFormat="1" applyFont="1" applyBorder="1" applyAlignment="1">
      <alignment horizontal="center" vertical="center"/>
    </xf>
    <xf numFmtId="8" fontId="15" fillId="0" borderId="3" xfId="1" applyNumberFormat="1" applyFont="1" applyBorder="1" applyAlignment="1">
      <alignment horizontal="left" vertical="center"/>
    </xf>
    <xf numFmtId="0" fontId="15" fillId="0" borderId="0" xfId="1" applyFont="1" applyAlignment="1">
      <alignment vertical="center" wrapText="1"/>
    </xf>
    <xf numFmtId="8" fontId="15" fillId="0" borderId="0" xfId="1" applyNumberFormat="1" applyFont="1" applyAlignment="1">
      <alignment horizontal="center" vertical="center"/>
    </xf>
    <xf numFmtId="0" fontId="47" fillId="0" borderId="0" xfId="1" applyFont="1" applyAlignment="1">
      <alignment horizontal="left" vertical="center"/>
    </xf>
    <xf numFmtId="0" fontId="46" fillId="0" borderId="0" xfId="1" applyFont="1" applyAlignment="1">
      <alignment horizontal="left" vertical="center"/>
    </xf>
    <xf numFmtId="0" fontId="49" fillId="2" borderId="0" xfId="1" applyFont="1" applyFill="1"/>
    <xf numFmtId="0" fontId="23" fillId="2" borderId="0" xfId="1" applyFont="1" applyFill="1"/>
    <xf numFmtId="0" fontId="0" fillId="15" borderId="0" xfId="0" applyFill="1"/>
    <xf numFmtId="0" fontId="39" fillId="0" borderId="0" xfId="0" applyFont="1"/>
    <xf numFmtId="0" fontId="53" fillId="0" borderId="0" xfId="0" applyFont="1" applyAlignment="1">
      <alignment horizontal="left"/>
    </xf>
    <xf numFmtId="0" fontId="39" fillId="0" borderId="0" xfId="0" applyFont="1" applyAlignment="1">
      <alignment horizontal="right"/>
    </xf>
    <xf numFmtId="0" fontId="39" fillId="0" borderId="0" xfId="0" applyFont="1" applyAlignment="1">
      <alignment horizontal="center"/>
    </xf>
    <xf numFmtId="0" fontId="52" fillId="0" borderId="0" xfId="0" applyFont="1" applyAlignment="1">
      <alignment horizontal="right"/>
    </xf>
    <xf numFmtId="0" fontId="52" fillId="0" borderId="0" xfId="0" applyFont="1"/>
    <xf numFmtId="0" fontId="54" fillId="0" borderId="0" xfId="0" applyFont="1"/>
    <xf numFmtId="0" fontId="39" fillId="0" borderId="17" xfId="0" applyFont="1" applyBorder="1"/>
    <xf numFmtId="0" fontId="39" fillId="0" borderId="6" xfId="0" applyFont="1" applyBorder="1"/>
    <xf numFmtId="0" fontId="39" fillId="0" borderId="7" xfId="0" applyFont="1" applyBorder="1"/>
    <xf numFmtId="0" fontId="56" fillId="0" borderId="0" xfId="0" applyFont="1"/>
    <xf numFmtId="0" fontId="57" fillId="0" borderId="0" xfId="0" applyFont="1"/>
    <xf numFmtId="0" fontId="56" fillId="0" borderId="0" xfId="0" quotePrefix="1" applyFont="1"/>
    <xf numFmtId="0" fontId="39" fillId="16" borderId="0" xfId="0" applyFont="1" applyFill="1"/>
    <xf numFmtId="0" fontId="52" fillId="18" borderId="0" xfId="0" applyFont="1" applyFill="1" applyAlignment="1">
      <alignment horizontal="center"/>
    </xf>
    <xf numFmtId="0" fontId="39" fillId="0" borderId="0" xfId="0" applyFont="1" applyAlignment="1">
      <alignment horizontal="left"/>
    </xf>
    <xf numFmtId="0" fontId="55" fillId="0" borderId="0" xfId="0" applyFont="1" applyAlignment="1">
      <alignment horizontal="right"/>
    </xf>
    <xf numFmtId="0" fontId="51" fillId="0" borderId="0" xfId="0" applyFont="1" applyAlignment="1">
      <alignment horizontal="right"/>
    </xf>
    <xf numFmtId="0" fontId="53" fillId="0" borderId="0" xfId="0" applyFont="1"/>
    <xf numFmtId="0" fontId="55" fillId="0" borderId="0" xfId="0" applyFont="1"/>
    <xf numFmtId="0" fontId="51" fillId="0" borderId="0" xfId="0" applyFont="1"/>
    <xf numFmtId="0" fontId="0" fillId="19" borderId="0" xfId="0" applyFill="1"/>
    <xf numFmtId="0" fontId="57" fillId="0" borderId="0" xfId="0" quotePrefix="1" applyFont="1"/>
    <xf numFmtId="0" fontId="52" fillId="19" borderId="0" xfId="0" applyFont="1" applyFill="1"/>
    <xf numFmtId="0" fontId="39" fillId="19" borderId="0" xfId="0" applyFont="1" applyFill="1" applyAlignment="1">
      <alignment horizontal="center"/>
    </xf>
    <xf numFmtId="0" fontId="39" fillId="19" borderId="0" xfId="0" applyFont="1" applyFill="1"/>
    <xf numFmtId="0" fontId="39" fillId="0" borderId="17" xfId="0" applyFont="1" applyBorder="1" applyAlignment="1">
      <alignment horizontal="right"/>
    </xf>
    <xf numFmtId="177" fontId="39" fillId="0" borderId="0" xfId="0" applyNumberFormat="1" applyFont="1" applyAlignment="1">
      <alignment horizontal="right"/>
    </xf>
    <xf numFmtId="0" fontId="52" fillId="0" borderId="0" xfId="0" applyFont="1" applyAlignment="1">
      <alignment horizontal="center"/>
    </xf>
    <xf numFmtId="0" fontId="58" fillId="0" borderId="0" xfId="1" applyFont="1"/>
    <xf numFmtId="0" fontId="59" fillId="0" borderId="0" xfId="0" applyFont="1" applyAlignment="1">
      <alignment horizontal="center"/>
    </xf>
    <xf numFmtId="0" fontId="50" fillId="0" borderId="0" xfId="0" applyFont="1" applyAlignment="1">
      <alignment horizontal="center"/>
    </xf>
    <xf numFmtId="0" fontId="60" fillId="0" borderId="0" xfId="1" applyFont="1"/>
    <xf numFmtId="2" fontId="58" fillId="0" borderId="0" xfId="1" applyNumberFormat="1" applyFont="1"/>
    <xf numFmtId="0" fontId="0" fillId="16" borderId="0" xfId="0" applyFill="1"/>
    <xf numFmtId="0" fontId="39" fillId="16" borderId="0" xfId="0" applyFont="1" applyFill="1" applyAlignment="1">
      <alignment horizontal="center"/>
    </xf>
    <xf numFmtId="9" fontId="39" fillId="16" borderId="0" xfId="13" applyFont="1" applyFill="1" applyBorder="1"/>
    <xf numFmtId="0" fontId="62" fillId="0" borderId="0" xfId="0" applyFont="1"/>
    <xf numFmtId="0" fontId="63" fillId="0" borderId="0" xfId="0" applyFont="1"/>
    <xf numFmtId="9" fontId="63" fillId="16" borderId="0" xfId="13" applyFont="1" applyFill="1" applyBorder="1"/>
    <xf numFmtId="0" fontId="64" fillId="0" borderId="0" xfId="0" applyFont="1"/>
    <xf numFmtId="0" fontId="0" fillId="18" borderId="0" xfId="0" applyFill="1"/>
    <xf numFmtId="0" fontId="52" fillId="18" borderId="0" xfId="0" applyFont="1" applyFill="1"/>
    <xf numFmtId="0" fontId="39" fillId="18" borderId="0" xfId="0" applyFont="1" applyFill="1" applyAlignment="1">
      <alignment horizontal="center"/>
    </xf>
    <xf numFmtId="0" fontId="39" fillId="18" borderId="0" xfId="0" applyFont="1" applyFill="1"/>
    <xf numFmtId="0" fontId="39" fillId="18" borderId="17" xfId="0" applyFont="1" applyFill="1" applyBorder="1"/>
    <xf numFmtId="0" fontId="39" fillId="0" borderId="10" xfId="0" applyFont="1" applyBorder="1" applyAlignment="1">
      <alignment horizontal="left" vertical="center" wrapText="1"/>
    </xf>
    <xf numFmtId="0" fontId="39" fillId="0" borderId="15" xfId="0" applyFont="1" applyBorder="1" applyAlignment="1">
      <alignment horizontal="left" vertical="center" wrapText="1"/>
    </xf>
    <xf numFmtId="0" fontId="39" fillId="0" borderId="8" xfId="0" applyFont="1" applyBorder="1" applyAlignment="1">
      <alignment horizontal="left" vertical="center" wrapText="1"/>
    </xf>
    <xf numFmtId="0" fontId="63" fillId="0" borderId="15" xfId="0" applyFont="1" applyBorder="1" applyAlignment="1">
      <alignment horizontal="left" vertical="center" wrapText="1"/>
    </xf>
    <xf numFmtId="0" fontId="39" fillId="0" borderId="30" xfId="0" applyFont="1" applyBorder="1" applyAlignment="1">
      <alignment horizontal="left" vertical="center" wrapText="1"/>
    </xf>
    <xf numFmtId="0" fontId="39" fillId="0" borderId="13" xfId="0" applyFont="1" applyBorder="1"/>
    <xf numFmtId="0" fontId="39" fillId="0" borderId="3" xfId="0" applyFont="1" applyBorder="1"/>
    <xf numFmtId="0" fontId="61" fillId="15" borderId="3" xfId="17" applyFill="1" applyBorder="1"/>
    <xf numFmtId="0" fontId="39" fillId="15" borderId="3" xfId="0" applyFont="1" applyFill="1" applyBorder="1" applyAlignment="1">
      <alignment horizontal="center"/>
    </xf>
    <xf numFmtId="165" fontId="39" fillId="15" borderId="3" xfId="0" applyNumberFormat="1" applyFont="1" applyFill="1" applyBorder="1"/>
    <xf numFmtId="165" fontId="63" fillId="15" borderId="3" xfId="0" applyNumberFormat="1" applyFont="1" applyFill="1" applyBorder="1"/>
    <xf numFmtId="165" fontId="65" fillId="0" borderId="15" xfId="0" applyNumberFormat="1" applyFont="1" applyBorder="1" applyAlignment="1">
      <alignment horizontal="center"/>
    </xf>
    <xf numFmtId="165" fontId="65" fillId="0" borderId="3" xfId="0" applyNumberFormat="1" applyFont="1" applyBorder="1" applyAlignment="1">
      <alignment horizontal="center"/>
    </xf>
    <xf numFmtId="0" fontId="39" fillId="0" borderId="14" xfId="0" applyFont="1" applyBorder="1"/>
    <xf numFmtId="165" fontId="65" fillId="0" borderId="14" xfId="0" applyNumberFormat="1" applyFont="1" applyBorder="1" applyAlignment="1">
      <alignment horizontal="center"/>
    </xf>
    <xf numFmtId="0" fontId="39" fillId="0" borderId="10" xfId="0" applyFont="1" applyBorder="1" applyAlignment="1">
      <alignment vertical="center"/>
    </xf>
    <xf numFmtId="0" fontId="39" fillId="0" borderId="8" xfId="0" applyFont="1" applyBorder="1" applyAlignment="1">
      <alignment vertical="center"/>
    </xf>
    <xf numFmtId="0" fontId="39" fillId="0" borderId="15" xfId="0" applyFont="1" applyBorder="1" applyAlignment="1">
      <alignment vertical="center"/>
    </xf>
    <xf numFmtId="0" fontId="61" fillId="15" borderId="3" xfId="17" applyNumberFormat="1" applyFill="1" applyBorder="1"/>
    <xf numFmtId="165" fontId="39" fillId="0" borderId="15" xfId="0" applyNumberFormat="1" applyFont="1" applyBorder="1" applyAlignment="1">
      <alignment horizontal="center"/>
    </xf>
    <xf numFmtId="0" fontId="52" fillId="0" borderId="17" xfId="0" applyFont="1" applyBorder="1"/>
    <xf numFmtId="177" fontId="39" fillId="0" borderId="0" xfId="16" applyNumberFormat="1" applyFont="1" applyFill="1" applyAlignment="1">
      <alignment horizontal="center"/>
    </xf>
    <xf numFmtId="177" fontId="39" fillId="15" borderId="0" xfId="16" applyNumberFormat="1" applyFont="1" applyFill="1" applyAlignment="1">
      <alignment horizontal="center"/>
    </xf>
    <xf numFmtId="177" fontId="39" fillId="0" borderId="0" xfId="16" applyNumberFormat="1" applyFont="1" applyBorder="1"/>
    <xf numFmtId="0" fontId="66" fillId="0" borderId="0" xfId="0" applyFont="1" applyAlignment="1">
      <alignment horizontal="right"/>
    </xf>
    <xf numFmtId="177" fontId="52" fillId="0" borderId="0" xfId="16" applyNumberFormat="1" applyFont="1" applyBorder="1"/>
    <xf numFmtId="178" fontId="39" fillId="0" borderId="0" xfId="16" applyNumberFormat="1" applyFont="1" applyBorder="1"/>
    <xf numFmtId="178" fontId="39" fillId="0" borderId="0" xfId="0" applyNumberFormat="1" applyFont="1"/>
    <xf numFmtId="179" fontId="39" fillId="16" borderId="0" xfId="16" applyNumberFormat="1" applyFont="1" applyFill="1" applyBorder="1"/>
    <xf numFmtId="179" fontId="39" fillId="15" borderId="0" xfId="16" applyNumberFormat="1" applyFont="1" applyFill="1" applyBorder="1"/>
    <xf numFmtId="43" fontId="39" fillId="0" borderId="0" xfId="0" applyNumberFormat="1" applyFont="1"/>
    <xf numFmtId="0" fontId="52" fillId="17" borderId="0" xfId="0" applyFont="1" applyFill="1" applyAlignment="1">
      <alignment horizontal="right"/>
    </xf>
    <xf numFmtId="0" fontId="52" fillId="17" borderId="0" xfId="0" applyFont="1" applyFill="1"/>
    <xf numFmtId="177" fontId="52" fillId="17" borderId="0" xfId="16" applyNumberFormat="1" applyFont="1" applyFill="1" applyBorder="1"/>
    <xf numFmtId="43" fontId="52" fillId="0" borderId="0" xfId="0" applyNumberFormat="1" applyFont="1"/>
    <xf numFmtId="177" fontId="53" fillId="0" borderId="0" xfId="16" applyNumberFormat="1" applyFont="1" applyBorder="1"/>
    <xf numFmtId="177" fontId="39" fillId="15" borderId="0" xfId="16" applyNumberFormat="1" applyFont="1" applyFill="1" applyBorder="1"/>
    <xf numFmtId="180" fontId="39" fillId="15" borderId="0" xfId="16" applyNumberFormat="1" applyFont="1" applyFill="1" applyBorder="1"/>
    <xf numFmtId="0" fontId="39" fillId="17" borderId="0" xfId="0" applyFont="1" applyFill="1" applyAlignment="1">
      <alignment horizontal="right"/>
    </xf>
    <xf numFmtId="0" fontId="39" fillId="17" borderId="0" xfId="0" applyFont="1" applyFill="1"/>
    <xf numFmtId="177" fontId="39" fillId="17" borderId="0" xfId="16" applyNumberFormat="1" applyFont="1" applyFill="1" applyBorder="1"/>
    <xf numFmtId="0" fontId="52" fillId="19" borderId="0" xfId="0" applyFont="1" applyFill="1" applyAlignment="1">
      <alignment horizontal="right"/>
    </xf>
    <xf numFmtId="178" fontId="52" fillId="19" borderId="0" xfId="16" applyNumberFormat="1" applyFont="1" applyFill="1" applyBorder="1"/>
    <xf numFmtId="181" fontId="39" fillId="15" borderId="0" xfId="16" applyNumberFormat="1" applyFont="1" applyFill="1" applyBorder="1"/>
    <xf numFmtId="177" fontId="56" fillId="0" borderId="0" xfId="0" applyNumberFormat="1" applyFont="1" applyAlignment="1">
      <alignment wrapText="1"/>
    </xf>
    <xf numFmtId="43" fontId="56" fillId="0" borderId="0" xfId="0" applyNumberFormat="1" applyFont="1" applyAlignment="1">
      <alignment wrapText="1"/>
    </xf>
    <xf numFmtId="42" fontId="57" fillId="0" borderId="0" xfId="0" applyNumberFormat="1" applyFont="1" applyAlignment="1">
      <alignment horizontal="center"/>
    </xf>
    <xf numFmtId="43" fontId="39" fillId="0" borderId="0" xfId="0" applyNumberFormat="1" applyFont="1" applyAlignment="1">
      <alignment horizontal="right"/>
    </xf>
    <xf numFmtId="177" fontId="63" fillId="0" borderId="0" xfId="0" applyNumberFormat="1" applyFont="1" applyAlignment="1">
      <alignment horizontal="right"/>
    </xf>
    <xf numFmtId="0" fontId="63" fillId="0" borderId="0" xfId="0" applyFont="1" applyAlignment="1">
      <alignment horizontal="right"/>
    </xf>
    <xf numFmtId="0" fontId="63" fillId="0" borderId="0" xfId="0" applyFont="1" applyAlignment="1">
      <alignment horizontal="center"/>
    </xf>
    <xf numFmtId="0" fontId="15" fillId="0" borderId="3" xfId="1" applyFont="1" applyBorder="1" applyAlignment="1">
      <alignment vertical="top" wrapText="1"/>
    </xf>
    <xf numFmtId="0" fontId="3" fillId="2" borderId="14" xfId="1" applyFont="1" applyFill="1" applyBorder="1" applyAlignment="1">
      <alignment horizontal="center" vertical="top" wrapText="1"/>
    </xf>
    <xf numFmtId="0" fontId="53" fillId="0" borderId="0" xfId="0" applyFont="1" applyAlignment="1">
      <alignment horizontal="center"/>
    </xf>
    <xf numFmtId="182" fontId="16" fillId="0" borderId="6" xfId="1" applyNumberFormat="1" applyFont="1" applyBorder="1"/>
    <xf numFmtId="178" fontId="52" fillId="17" borderId="0" xfId="16" applyNumberFormat="1" applyFont="1" applyFill="1" applyBorder="1"/>
    <xf numFmtId="165" fontId="39" fillId="0" borderId="0" xfId="0" applyNumberFormat="1" applyFont="1"/>
    <xf numFmtId="172" fontId="39" fillId="0" borderId="0" xfId="0" applyNumberFormat="1" applyFont="1"/>
    <xf numFmtId="183" fontId="16" fillId="0" borderId="27" xfId="1" applyNumberFormat="1" applyFont="1" applyBorder="1"/>
    <xf numFmtId="0" fontId="8"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47" fillId="0" borderId="6" xfId="1" applyFont="1" applyBorder="1" applyAlignment="1">
      <alignment horizontal="left"/>
    </xf>
    <xf numFmtId="0" fontId="47" fillId="0" borderId="0" xfId="1" applyFont="1" applyAlignment="1">
      <alignment horizontal="left"/>
    </xf>
    <xf numFmtId="0" fontId="15" fillId="21" borderId="5" xfId="1" applyFont="1" applyFill="1" applyBorder="1" applyAlignment="1">
      <alignment horizontal="left" vertical="top" wrapText="1"/>
    </xf>
    <xf numFmtId="0" fontId="15" fillId="21" borderId="6" xfId="1" applyFont="1" applyFill="1" applyBorder="1" applyAlignment="1">
      <alignment horizontal="left" vertical="top" wrapText="1"/>
    </xf>
    <xf numFmtId="0" fontId="15" fillId="21" borderId="7" xfId="1" applyFont="1" applyFill="1" applyBorder="1" applyAlignment="1">
      <alignment horizontal="left" vertical="top" wrapText="1"/>
    </xf>
    <xf numFmtId="0" fontId="15" fillId="21" borderId="8" xfId="1" applyFont="1" applyFill="1" applyBorder="1" applyAlignment="1">
      <alignment horizontal="left" vertical="top" wrapText="1"/>
    </xf>
    <xf numFmtId="0" fontId="15" fillId="21" borderId="9" xfId="1" applyFont="1" applyFill="1" applyBorder="1" applyAlignment="1">
      <alignment horizontal="left" vertical="top" wrapText="1"/>
    </xf>
    <xf numFmtId="0" fontId="15" fillId="21" borderId="10" xfId="1" applyFont="1" applyFill="1" applyBorder="1" applyAlignment="1">
      <alignment horizontal="left" vertical="top" wrapText="1"/>
    </xf>
    <xf numFmtId="0" fontId="15" fillId="0" borderId="11" xfId="1" applyFont="1" applyBorder="1" applyAlignment="1">
      <alignment horizontal="left" vertical="top" wrapText="1"/>
    </xf>
    <xf numFmtId="0" fontId="15" fillId="0" borderId="12" xfId="1" applyFont="1" applyBorder="1" applyAlignment="1">
      <alignment horizontal="left" vertical="top" wrapText="1"/>
    </xf>
    <xf numFmtId="0" fontId="15" fillId="0" borderId="13" xfId="1" applyFont="1" applyBorder="1" applyAlignment="1">
      <alignment horizontal="left" vertical="top" wrapText="1"/>
    </xf>
    <xf numFmtId="0" fontId="15" fillId="0" borderId="11" xfId="1" applyFont="1" applyBorder="1" applyAlignment="1">
      <alignment horizontal="left" vertical="top"/>
    </xf>
    <xf numFmtId="0" fontId="15" fillId="0" borderId="13" xfId="1" applyFont="1" applyBorder="1" applyAlignment="1">
      <alignment horizontal="left" vertical="top"/>
    </xf>
    <xf numFmtId="0" fontId="15" fillId="0" borderId="3" xfId="1" applyFont="1" applyBorder="1" applyAlignment="1">
      <alignment vertical="top" wrapText="1"/>
    </xf>
    <xf numFmtId="0" fontId="15" fillId="0" borderId="11" xfId="1" applyFont="1" applyBorder="1" applyAlignment="1">
      <alignment horizontal="left"/>
    </xf>
    <xf numFmtId="0" fontId="15" fillId="0" borderId="13" xfId="1" applyFont="1" applyBorder="1" applyAlignment="1">
      <alignment horizontal="left"/>
    </xf>
    <xf numFmtId="0" fontId="3" fillId="2" borderId="8" xfId="1" applyFont="1" applyFill="1" applyBorder="1" applyAlignment="1">
      <alignment horizontal="center" vertical="top" wrapText="1"/>
    </xf>
    <xf numFmtId="0" fontId="3" fillId="2" borderId="9" xfId="1" applyFont="1" applyFill="1" applyBorder="1" applyAlignment="1">
      <alignment horizontal="center" vertical="top" wrapText="1"/>
    </xf>
    <xf numFmtId="0" fontId="3" fillId="2" borderId="14" xfId="1" applyFont="1" applyFill="1" applyBorder="1" applyAlignment="1">
      <alignment horizontal="center" vertical="top" wrapText="1"/>
    </xf>
    <xf numFmtId="0" fontId="3" fillId="2" borderId="15" xfId="1" applyFont="1" applyFill="1" applyBorder="1" applyAlignment="1">
      <alignment horizontal="center" vertical="top" wrapText="1"/>
    </xf>
    <xf numFmtId="0" fontId="3" fillId="2" borderId="4"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15" fillId="0" borderId="0" xfId="1" applyFont="1" applyAlignment="1">
      <alignment horizontal="left" vertical="top" wrapText="1"/>
    </xf>
    <xf numFmtId="0" fontId="8" fillId="0" borderId="16" xfId="3" applyFont="1" applyBorder="1" applyAlignment="1">
      <alignment horizontal="center" vertical="center" wrapText="1"/>
    </xf>
    <xf numFmtId="0" fontId="8" fillId="0" borderId="0" xfId="3" applyFont="1" applyAlignment="1">
      <alignment horizontal="center" vertical="center" wrapText="1"/>
    </xf>
    <xf numFmtId="0" fontId="16" fillId="14" borderId="7" xfId="1" applyFont="1" applyFill="1" applyBorder="1" applyAlignment="1">
      <alignment horizontal="center" vertical="center" textRotation="90"/>
    </xf>
    <xf numFmtId="0" fontId="16" fillId="14" borderId="17" xfId="1" applyFont="1" applyFill="1" applyBorder="1" applyAlignment="1">
      <alignment horizontal="center" vertical="center" textRotation="90"/>
    </xf>
    <xf numFmtId="0" fontId="16" fillId="14" borderId="10" xfId="1" applyFont="1" applyFill="1" applyBorder="1" applyAlignment="1">
      <alignment horizontal="center" vertical="center" textRotation="90"/>
    </xf>
    <xf numFmtId="0" fontId="16" fillId="14" borderId="20" xfId="1" applyFont="1" applyFill="1" applyBorder="1" applyAlignment="1">
      <alignment horizontal="center" vertical="center" textRotation="90" wrapText="1"/>
    </xf>
    <xf numFmtId="0" fontId="16" fillId="14" borderId="21" xfId="1" applyFont="1" applyFill="1" applyBorder="1" applyAlignment="1">
      <alignment horizontal="center" vertical="center" textRotation="90" wrapText="1"/>
    </xf>
    <xf numFmtId="0" fontId="16" fillId="14" borderId="22" xfId="1" applyFont="1" applyFill="1" applyBorder="1" applyAlignment="1">
      <alignment horizontal="center" vertical="center" textRotation="90" wrapText="1"/>
    </xf>
    <xf numFmtId="0" fontId="15" fillId="14" borderId="21" xfId="1" applyFont="1" applyFill="1" applyBorder="1" applyAlignment="1">
      <alignment horizontal="center" vertical="center" textRotation="90" wrapText="1"/>
    </xf>
    <xf numFmtId="0" fontId="16" fillId="14" borderId="4" xfId="1" applyFont="1" applyFill="1" applyBorder="1" applyAlignment="1">
      <alignment horizontal="center" vertical="center" textRotation="90" wrapText="1"/>
    </xf>
    <xf numFmtId="0" fontId="16" fillId="14" borderId="15" xfId="1" applyFont="1" applyFill="1" applyBorder="1" applyAlignment="1">
      <alignment horizontal="center" vertical="center" textRotation="90" wrapText="1"/>
    </xf>
    <xf numFmtId="0" fontId="53" fillId="16" borderId="0" xfId="0" applyFont="1" applyFill="1" applyAlignment="1">
      <alignment horizontal="center" vertical="center" wrapText="1"/>
    </xf>
    <xf numFmtId="0" fontId="53" fillId="0" borderId="0" xfId="0" applyFont="1" applyAlignment="1">
      <alignment horizontal="center"/>
    </xf>
  </cellXfs>
  <cellStyles count="18">
    <cellStyle name="% 100" xfId="7" xr:uid="{DB728830-49CD-4C64-BAD0-17FB63A675CB}"/>
    <cellStyle name="% 114" xfId="10" xr:uid="{A5CD8776-4E8A-4583-A08F-CD2E70785A8F}"/>
    <cellStyle name="=C:\WINNT\SYSTEM32\COMMAND.COM 6" xfId="8" xr:uid="{368FC3A9-3331-47C3-B068-F04BB402CD1E}"/>
    <cellStyle name="Comma 2" xfId="16" xr:uid="{7F303283-170A-44C3-A2F9-31EAE305F1D2}"/>
    <cellStyle name="Currency 2" xfId="6" xr:uid="{29649836-4253-4EDC-A4E5-027DDB92814D}"/>
    <cellStyle name="Hyperlink 2" xfId="4" xr:uid="{9D57A2A4-6EB9-4670-A724-08B0420BC8D2}"/>
    <cellStyle name="Input" xfId="17" builtinId="20"/>
    <cellStyle name="Level 2" xfId="14" xr:uid="{50ED452B-D91F-4FE9-B2B2-14B86DBAC4A8}"/>
    <cellStyle name="Normal" xfId="0" builtinId="0"/>
    <cellStyle name="Normal 11 26" xfId="1" xr:uid="{184555E7-C7CC-4FE5-876D-2378E644FFDE}"/>
    <cellStyle name="Normal 11 28 2 2" xfId="2" xr:uid="{D9143849-AA28-47E6-8CB6-000F086FAFC4}"/>
    <cellStyle name="Normal 2 130" xfId="9" xr:uid="{BE17F3ED-F40A-4F63-A9C6-C9922B763231}"/>
    <cellStyle name="Normal 2 2" xfId="3" xr:uid="{7BF044DD-C831-405D-BAE2-5F450F16B645}"/>
    <cellStyle name="Normal 61 3 2" xfId="11" xr:uid="{8861604A-C447-46DA-81C7-515C80283580}"/>
    <cellStyle name="Percent 2" xfId="5" xr:uid="{E33969EC-57FC-419B-AAD1-8B982B8016A1}"/>
    <cellStyle name="Percent 2 2" xfId="12" xr:uid="{33EA9CF3-0C48-4FB1-AACE-ABAC855A2B06}"/>
    <cellStyle name="Percent 2 6" xfId="15" xr:uid="{071D9C95-E030-4005-9483-9819877672FF}"/>
    <cellStyle name="Percent 3" xfId="13" xr:uid="{17DDFCDE-0311-4092-93C1-17978A3F0E64}"/>
  </cellStyles>
  <dxfs count="66">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Gill Sans MT"/>
        <family val="2"/>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fill>
        <patternFill patternType="solid">
          <fgColor indexed="64"/>
          <bgColor theme="3"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1"/>
        <color theme="1"/>
        <name val="Gill Sans MT"/>
        <family val="2"/>
        <scheme val="none"/>
      </font>
      <alignmen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Gill Sans MT"/>
        <family val="2"/>
        <scheme val="none"/>
      </font>
      <numFmt numFmtId="165"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fill>
        <patternFill patternType="solid">
          <fgColor indexed="64"/>
          <bgColor theme="3"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Gill Sans MT"/>
        <family val="2"/>
        <scheme val="none"/>
      </font>
    </dxf>
    <dxf>
      <border>
        <bottom style="thin">
          <color rgb="FF000000"/>
        </bottom>
      </border>
    </dxf>
    <dxf>
      <font>
        <b val="0"/>
        <i val="0"/>
        <strike val="0"/>
        <condense val="0"/>
        <extend val="0"/>
        <outline val="0"/>
        <shadow val="0"/>
        <u val="none"/>
        <vertAlign val="baseline"/>
        <sz val="11"/>
        <color theme="1"/>
        <name val="Gill Sans MT"/>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ill Sans MT"/>
        <family val="2"/>
        <scheme val="none"/>
      </font>
      <numFmt numFmtId="16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fill>
        <patternFill patternType="solid">
          <fgColor indexed="64"/>
          <bgColor theme="3"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1"/>
        <color theme="1"/>
        <name val="Gill Sans MT"/>
        <family val="2"/>
        <scheme val="none"/>
      </font>
      <alignmen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Gill Sans MT"/>
        <family val="2"/>
        <scheme val="none"/>
      </font>
      <numFmt numFmtId="165" formatCode="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2"/>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numFmt numFmtId="165" formatCode="0.0"/>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fill>
        <patternFill patternType="solid">
          <fgColor indexed="64"/>
          <bgColor theme="3"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3"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ill Sans MT"/>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Gill Sans MT"/>
        <family val="2"/>
        <scheme val="none"/>
      </font>
    </dxf>
    <dxf>
      <border>
        <bottom style="thin">
          <color rgb="FF000000"/>
        </bottom>
      </border>
    </dxf>
    <dxf>
      <font>
        <b val="0"/>
        <i val="0"/>
        <strike val="0"/>
        <condense val="0"/>
        <extend val="0"/>
        <outline val="0"/>
        <shadow val="0"/>
        <u val="none"/>
        <vertAlign val="baseline"/>
        <sz val="11"/>
        <color theme="1"/>
        <name val="Gill Sans MT"/>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'Option summary'!$N$41</c:f>
              <c:strCache>
                <c:ptCount val="1"/>
                <c:pt idx="0">
                  <c:v>Upgrade substations with key measures</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summary'!$O$41:$BG$41</c:f>
              <c:numCache>
                <c:formatCode>General</c:formatCode>
                <c:ptCount val="45"/>
                <c:pt idx="0">
                  <c:v>-0.18928722775337431</c:v>
                </c:pt>
                <c:pt idx="1">
                  <c:v>-0.32313659826249802</c:v>
                </c:pt>
                <c:pt idx="2">
                  <c:v>-0.40140713254107063</c:v>
                </c:pt>
                <c:pt idx="3">
                  <c:v>-0.50258214460313555</c:v>
                </c:pt>
                <c:pt idx="4">
                  <c:v>-0.70588468842797425</c:v>
                </c:pt>
                <c:pt idx="5">
                  <c:v>-0.52268757163012058</c:v>
                </c:pt>
                <c:pt idx="6">
                  <c:v>-0.29993675848455353</c:v>
                </c:pt>
                <c:pt idx="7">
                  <c:v>-5.4582698165170557E-2</c:v>
                </c:pt>
                <c:pt idx="8">
                  <c:v>0.20881729518368639</c:v>
                </c:pt>
                <c:pt idx="9">
                  <c:v>0.49120123589652398</c:v>
                </c:pt>
                <c:pt idx="10">
                  <c:v>0.78839454135639264</c:v>
                </c:pt>
                <c:pt idx="11">
                  <c:v>1.1013496055067717</c:v>
                </c:pt>
                <c:pt idx="12">
                  <c:v>1.4262432967537606</c:v>
                </c:pt>
                <c:pt idx="13">
                  <c:v>1.7640358151785103</c:v>
                </c:pt>
                <c:pt idx="14">
                  <c:v>2.1112267027591196</c:v>
                </c:pt>
                <c:pt idx="15">
                  <c:v>2.4687782370125655</c:v>
                </c:pt>
                <c:pt idx="16">
                  <c:v>2.8334861621702787</c:v>
                </c:pt>
                <c:pt idx="17">
                  <c:v>3.2063098637021095</c:v>
                </c:pt>
                <c:pt idx="18">
                  <c:v>3.5843169412628497</c:v>
                </c:pt>
                <c:pt idx="19">
                  <c:v>3.9684596002536487</c:v>
                </c:pt>
                <c:pt idx="20">
                  <c:v>4.3560549058735214</c:v>
                </c:pt>
                <c:pt idx="21">
                  <c:v>4.7480442062620858</c:v>
                </c:pt>
                <c:pt idx="22">
                  <c:v>5.141973444719766</c:v>
                </c:pt>
                <c:pt idx="23">
                  <c:v>5.5387699816397227</c:v>
                </c:pt>
                <c:pt idx="24">
                  <c:v>5.9361897109259019</c:v>
                </c:pt>
                <c:pt idx="25">
                  <c:v>6.3577342074778915</c:v>
                </c:pt>
                <c:pt idx="26">
                  <c:v>6.4283268145684032</c:v>
                </c:pt>
                <c:pt idx="27">
                  <c:v>6.4956289906097391</c:v>
                </c:pt>
                <c:pt idx="28">
                  <c:v>6.5597825506135221</c:v>
                </c:pt>
                <c:pt idx="29">
                  <c:v>6.6209234810123609</c:v>
                </c:pt>
                <c:pt idx="30">
                  <c:v>6.6791821716906146</c:v>
                </c:pt>
                <c:pt idx="31">
                  <c:v>6.734953063586067</c:v>
                </c:pt>
                <c:pt idx="32">
                  <c:v>6.7883316540530085</c:v>
                </c:pt>
                <c:pt idx="33">
                  <c:v>6.8394099879831121</c:v>
                </c:pt>
                <c:pt idx="34">
                  <c:v>6.8882767779058867</c:v>
                </c:pt>
                <c:pt idx="35">
                  <c:v>6.9350175200218382</c:v>
                </c:pt>
                <c:pt idx="36">
                  <c:v>6.9797146063033777</c:v>
                </c:pt>
                <c:pt idx="37">
                  <c:v>7.0224474327941113</c:v>
                </c:pt>
                <c:pt idx="38">
                  <c:v>7.0632925042328631</c:v>
                </c:pt>
                <c:pt idx="39">
                  <c:v>7.1023235351246488</c:v>
                </c:pt>
                <c:pt idx="40">
                  <c:v>7.139611547376818</c:v>
                </c:pt>
                <c:pt idx="41">
                  <c:v>7.1752249646147135</c:v>
                </c:pt>
                <c:pt idx="42">
                  <c:v>7.2092297032874404</c:v>
                </c:pt>
                <c:pt idx="43">
                  <c:v>7.2416892606707197</c:v>
                </c:pt>
                <c:pt idx="44">
                  <c:v>7.2726647998702942</c:v>
                </c:pt>
              </c:numCache>
            </c:numRef>
          </c:val>
          <c:smooth val="0"/>
          <c:extLst>
            <c:ext xmlns:c16="http://schemas.microsoft.com/office/drawing/2014/chart" uri="{C3380CC4-5D6E-409C-BE32-E72D297353CC}">
              <c16:uniqueId val="{00000000-BB2F-4C21-8709-2F49463EA91B}"/>
            </c:ext>
          </c:extLst>
        </c:ser>
        <c:ser>
          <c:idx val="1"/>
          <c:order val="1"/>
          <c:tx>
            <c:strRef>
              <c:f>'Option summary'!$N$42</c:f>
              <c:strCache>
                <c:ptCount val="1"/>
                <c:pt idx="0">
                  <c:v>Upgrade substations with key and additional measures</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summary'!$O$42:$BG$42</c:f>
              <c:numCache>
                <c:formatCode>General</c:formatCode>
                <c:ptCount val="45"/>
                <c:pt idx="0">
                  <c:v>-0.1921490733266196</c:v>
                </c:pt>
                <c:pt idx="1">
                  <c:v>-0.27676611628454795</c:v>
                </c:pt>
                <c:pt idx="2">
                  <c:v>-0.25685208925201064</c:v>
                </c:pt>
                <c:pt idx="3">
                  <c:v>-0.21932931944691747</c:v>
                </c:pt>
                <c:pt idx="4">
                  <c:v>-0.20549487841283917</c:v>
                </c:pt>
                <c:pt idx="5">
                  <c:v>0.35177093704206597</c:v>
                </c:pt>
                <c:pt idx="6">
                  <c:v>0.99170750142063913</c:v>
                </c:pt>
                <c:pt idx="7">
                  <c:v>1.6783862524831652</c:v>
                </c:pt>
                <c:pt idx="8">
                  <c:v>2.401994328994224</c:v>
                </c:pt>
                <c:pt idx="9">
                  <c:v>3.1643086916007777</c:v>
                </c:pt>
                <c:pt idx="10">
                  <c:v>3.9563578876224241</c:v>
                </c:pt>
                <c:pt idx="11">
                  <c:v>4.7799825428032143</c:v>
                </c:pt>
                <c:pt idx="12">
                  <c:v>5.6269826468232864</c:v>
                </c:pt>
                <c:pt idx="13">
                  <c:v>6.4992447602662491</c:v>
                </c:pt>
                <c:pt idx="14">
                  <c:v>7.3892760301929696</c:v>
                </c:pt>
                <c:pt idx="15">
                  <c:v>8.2989933917134611</c:v>
                </c:pt>
                <c:pt idx="16">
                  <c:v>9.2215520928878618</c:v>
                </c:pt>
                <c:pt idx="17">
                  <c:v>10.158885836583195</c:v>
                </c:pt>
                <c:pt idx="18">
                  <c:v>11.104743726960567</c:v>
                </c:pt>
                <c:pt idx="19">
                  <c:v>12.061064384615488</c:v>
                </c:pt>
                <c:pt idx="20">
                  <c:v>13.022140952032366</c:v>
                </c:pt>
                <c:pt idx="21">
                  <c:v>13.989906695365432</c:v>
                </c:pt>
                <c:pt idx="22">
                  <c:v>14.95915305061755</c:v>
                </c:pt>
                <c:pt idx="23">
                  <c:v>15.931799072690591</c:v>
                </c:pt>
                <c:pt idx="24">
                  <c:v>16.30150105498014</c:v>
                </c:pt>
                <c:pt idx="25">
                  <c:v>17.295929972389025</c:v>
                </c:pt>
                <c:pt idx="26">
                  <c:v>17.542299670675362</c:v>
                </c:pt>
                <c:pt idx="27">
                  <c:v>17.776919363469467</c:v>
                </c:pt>
                <c:pt idx="28">
                  <c:v>18.000302000914878</c:v>
                </c:pt>
                <c:pt idx="29">
                  <c:v>18.212939277600817</c:v>
                </c:pt>
                <c:pt idx="30">
                  <c:v>18.415302483551464</c:v>
                </c:pt>
                <c:pt idx="31">
                  <c:v>18.60877798623136</c:v>
                </c:pt>
                <c:pt idx="32">
                  <c:v>18.793711843871041</c:v>
                </c:pt>
                <c:pt idx="33">
                  <c:v>18.970437495730636</c:v>
                </c:pt>
                <c:pt idx="34">
                  <c:v>19.139276203611761</c:v>
                </c:pt>
                <c:pt idx="35">
                  <c:v>19.300537478355398</c:v>
                </c:pt>
                <c:pt idx="36">
                  <c:v>19.454519491825817</c:v>
                </c:pt>
                <c:pt idx="37">
                  <c:v>19.601509474864205</c:v>
                </c:pt>
                <c:pt idx="38">
                  <c:v>19.741784101679794</c:v>
                </c:pt>
                <c:pt idx="39">
                  <c:v>19.875609861130947</c:v>
                </c:pt>
                <c:pt idx="40">
                  <c:v>20.003243415333777</c:v>
                </c:pt>
                <c:pt idx="41">
                  <c:v>20.124931946021569</c:v>
                </c:pt>
                <c:pt idx="42">
                  <c:v>20.24091348906429</c:v>
                </c:pt>
                <c:pt idx="43">
                  <c:v>20.351417257544082</c:v>
                </c:pt>
                <c:pt idx="44">
                  <c:v>20.456663953769599</c:v>
                </c:pt>
              </c:numCache>
            </c:numRef>
          </c:val>
          <c:smooth val="0"/>
          <c:extLst>
            <c:ext xmlns:c16="http://schemas.microsoft.com/office/drawing/2014/chart" uri="{C3380CC4-5D6E-409C-BE32-E72D297353CC}">
              <c16:uniqueId val="{00000001-BB2F-4C21-8709-2F49463EA91B}"/>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r>
                  <a:rPr lang="en-US"/>
                  <a:t>£m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title>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Delta vs option of lowest</a:t>
            </a:r>
            <a:r>
              <a:rPr lang="en-GB" baseline="0"/>
              <a:t> initial outlay (</a:t>
            </a:r>
            <a:r>
              <a:rPr lang="en-GB" i="1" baseline="0"/>
              <a:t>Do Minimum</a:t>
            </a:r>
            <a:r>
              <a:rPr lang="en-GB" i="0" baseline="0"/>
              <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lineChart>
        <c:grouping val="standard"/>
        <c:varyColors val="0"/>
        <c:ser>
          <c:idx val="0"/>
          <c:order val="0"/>
          <c:tx>
            <c:strRef>
              <c:f>'Option summary'!$N$47</c:f>
              <c:strCache>
                <c:ptCount val="1"/>
                <c:pt idx="0">
                  <c:v>Do Minimum (Upgrade substations with key measures)</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summary'!$O$47:$BG$47</c:f>
              <c:numCache>
                <c:formatCode>General</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mooth val="0"/>
          <c:extLst>
            <c:ext xmlns:c16="http://schemas.microsoft.com/office/drawing/2014/chart" uri="{C3380CC4-5D6E-409C-BE32-E72D297353CC}">
              <c16:uniqueId val="{00000000-BB2F-4C21-8709-2F49463EA91B}"/>
            </c:ext>
          </c:extLst>
        </c:ser>
        <c:ser>
          <c:idx val="1"/>
          <c:order val="1"/>
          <c:tx>
            <c:strRef>
              <c:f>'Option summary'!$N$48</c:f>
              <c:strCache>
                <c:ptCount val="1"/>
                <c:pt idx="0">
                  <c:v>Upgrade substations with key and additional measures</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summary'!$O$48:$BG$48</c:f>
              <c:numCache>
                <c:formatCode>General</c:formatCode>
                <c:ptCount val="45"/>
                <c:pt idx="0">
                  <c:v>-2.8618455732452863E-3</c:v>
                </c:pt>
                <c:pt idx="1">
                  <c:v>4.6370481977950073E-2</c:v>
                </c:pt>
                <c:pt idx="2">
                  <c:v>0.14455504328905999</c:v>
                </c:pt>
                <c:pt idx="3">
                  <c:v>0.28325282515621808</c:v>
                </c:pt>
                <c:pt idx="4">
                  <c:v>0.50038981001513505</c:v>
                </c:pt>
                <c:pt idx="5">
                  <c:v>0.87445850867218655</c:v>
                </c:pt>
                <c:pt idx="6">
                  <c:v>1.2916442599051927</c:v>
                </c:pt>
                <c:pt idx="7">
                  <c:v>1.7329689506483357</c:v>
                </c:pt>
                <c:pt idx="8">
                  <c:v>2.1931770338105379</c:v>
                </c:pt>
                <c:pt idx="9">
                  <c:v>2.6731074557042538</c:v>
                </c:pt>
                <c:pt idx="10">
                  <c:v>3.1679633462660313</c:v>
                </c:pt>
                <c:pt idx="11">
                  <c:v>3.6786329372964426</c:v>
                </c:pt>
                <c:pt idx="12">
                  <c:v>4.2007393500695258</c:v>
                </c:pt>
                <c:pt idx="13">
                  <c:v>4.7352089450877388</c:v>
                </c:pt>
                <c:pt idx="14">
                  <c:v>5.27804932743385</c:v>
                </c:pt>
                <c:pt idx="15">
                  <c:v>5.8302151547008956</c:v>
                </c:pt>
                <c:pt idx="16">
                  <c:v>6.3880659307175831</c:v>
                </c:pt>
                <c:pt idx="17">
                  <c:v>6.9525759728810854</c:v>
                </c:pt>
                <c:pt idx="18">
                  <c:v>7.5204267856977172</c:v>
                </c:pt>
                <c:pt idx="19">
                  <c:v>8.0926047843618392</c:v>
                </c:pt>
                <c:pt idx="20">
                  <c:v>8.6660860461588456</c:v>
                </c:pt>
                <c:pt idx="21">
                  <c:v>9.2418624891033474</c:v>
                </c:pt>
                <c:pt idx="22">
                  <c:v>9.8171796058977847</c:v>
                </c:pt>
                <c:pt idx="23">
                  <c:v>10.393029091050868</c:v>
                </c:pt>
                <c:pt idx="24">
                  <c:v>10.365311344054238</c:v>
                </c:pt>
                <c:pt idx="25">
                  <c:v>10.938195764911134</c:v>
                </c:pt>
                <c:pt idx="26">
                  <c:v>11.113972856106958</c:v>
                </c:pt>
                <c:pt idx="27">
                  <c:v>11.281290372859729</c:v>
                </c:pt>
                <c:pt idx="28">
                  <c:v>11.440519450301355</c:v>
                </c:pt>
                <c:pt idx="29">
                  <c:v>11.592015796588456</c:v>
                </c:pt>
                <c:pt idx="30">
                  <c:v>11.73612031186085</c:v>
                </c:pt>
                <c:pt idx="31">
                  <c:v>11.873824922645293</c:v>
                </c:pt>
                <c:pt idx="32">
                  <c:v>12.005380189818032</c:v>
                </c:pt>
                <c:pt idx="33">
                  <c:v>12.131027507747524</c:v>
                </c:pt>
                <c:pt idx="34">
                  <c:v>12.250999425705874</c:v>
                </c:pt>
                <c:pt idx="35">
                  <c:v>12.365519958333561</c:v>
                </c:pt>
                <c:pt idx="36">
                  <c:v>12.474804885522438</c:v>
                </c:pt>
                <c:pt idx="37">
                  <c:v>12.579062042070094</c:v>
                </c:pt>
                <c:pt idx="38">
                  <c:v>12.678491597446932</c:v>
                </c:pt>
                <c:pt idx="39">
                  <c:v>12.773286326006298</c:v>
                </c:pt>
                <c:pt idx="40">
                  <c:v>12.863631867956959</c:v>
                </c:pt>
                <c:pt idx="41">
                  <c:v>12.949706981406855</c:v>
                </c:pt>
                <c:pt idx="42">
                  <c:v>13.031683785776849</c:v>
                </c:pt>
                <c:pt idx="43">
                  <c:v>13.109727996873362</c:v>
                </c:pt>
                <c:pt idx="44">
                  <c:v>13.183999153899304</c:v>
                </c:pt>
              </c:numCache>
            </c:numRef>
          </c:val>
          <c:smooth val="0"/>
          <c:extLst>
            <c:ext xmlns:c16="http://schemas.microsoft.com/office/drawing/2014/chart" uri="{C3380CC4-5D6E-409C-BE32-E72D297353CC}">
              <c16:uniqueId val="{00000001-BB2F-4C21-8709-2F49463EA91B}"/>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Expected benefits per option</a:t>
            </a:r>
            <a:r>
              <a:rPr lang="en-GB" baseline="0"/>
              <a:t> across 45 year horizon </a:t>
            </a:r>
            <a:r>
              <a:rPr lang="en-GB" i="1" baseline="0"/>
              <a:t>(discounted for time value of money)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barChart>
        <c:barDir val="bar"/>
        <c:grouping val="stacked"/>
        <c:varyColors val="0"/>
        <c:ser>
          <c:idx val="0"/>
          <c:order val="0"/>
          <c:tx>
            <c:strRef>
              <c:f>'Option summary'!$O$61</c:f>
              <c:strCache>
                <c:ptCount val="1"/>
                <c:pt idx="0">
                  <c:v>Avoided DNO costs</c:v>
                </c:pt>
              </c:strCache>
            </c:strRef>
          </c:tx>
          <c:spPr>
            <a:solidFill>
              <a:schemeClr val="accent1"/>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summary'!$O$62:$O$63</c:f>
              <c:numCache>
                <c:formatCode>0.00</c:formatCode>
                <c:ptCount val="2"/>
                <c:pt idx="0">
                  <c:v>7.4832867188473697</c:v>
                </c:pt>
                <c:pt idx="1">
                  <c:v>16.21295084721018</c:v>
                </c:pt>
              </c:numCache>
            </c:numRef>
          </c:val>
          <c:extLst>
            <c:ext xmlns:c16="http://schemas.microsoft.com/office/drawing/2014/chart" uri="{C3380CC4-5D6E-409C-BE32-E72D297353CC}">
              <c16:uniqueId val="{00000000-651F-42C0-8519-2177ECEADBB1}"/>
            </c:ext>
          </c:extLst>
        </c:ser>
        <c:ser>
          <c:idx val="1"/>
          <c:order val="1"/>
          <c:tx>
            <c:strRef>
              <c:f>'Option summary'!$P$61</c:f>
              <c:strCache>
                <c:ptCount val="1"/>
                <c:pt idx="0">
                  <c:v>Losses</c:v>
                </c:pt>
              </c:strCache>
            </c:strRef>
          </c:tx>
          <c:spPr>
            <a:solidFill>
              <a:schemeClr val="accent2"/>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summary'!$P$62:$P$63</c:f>
              <c:numCache>
                <c:formatCode>0.00</c:formatCode>
                <c:ptCount val="2"/>
                <c:pt idx="0">
                  <c:v>0</c:v>
                </c:pt>
                <c:pt idx="1">
                  <c:v>0</c:v>
                </c:pt>
              </c:numCache>
            </c:numRef>
          </c:val>
          <c:extLst>
            <c:ext xmlns:c16="http://schemas.microsoft.com/office/drawing/2014/chart" uri="{C3380CC4-5D6E-409C-BE32-E72D297353CC}">
              <c16:uniqueId val="{00000001-651F-42C0-8519-2177ECEADBB1}"/>
            </c:ext>
          </c:extLst>
        </c:ser>
        <c:ser>
          <c:idx val="2"/>
          <c:order val="2"/>
          <c:tx>
            <c:strRef>
              <c:f>'Option summary'!$Q$61</c:f>
              <c:strCache>
                <c:ptCount val="1"/>
                <c:pt idx="0">
                  <c:v>CO2 associated with Losses</c:v>
                </c:pt>
              </c:strCache>
            </c:strRef>
          </c:tx>
          <c:spPr>
            <a:solidFill>
              <a:schemeClr val="accent3"/>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summary'!$Q$62:$Q$63</c:f>
              <c:numCache>
                <c:formatCode>0.00</c:formatCode>
                <c:ptCount val="2"/>
                <c:pt idx="0">
                  <c:v>0</c:v>
                </c:pt>
                <c:pt idx="1">
                  <c:v>0</c:v>
                </c:pt>
              </c:numCache>
            </c:numRef>
          </c:val>
          <c:extLst>
            <c:ext xmlns:c16="http://schemas.microsoft.com/office/drawing/2014/chart" uri="{C3380CC4-5D6E-409C-BE32-E72D297353CC}">
              <c16:uniqueId val="{00000002-651F-42C0-8519-2177ECEADBB1}"/>
            </c:ext>
          </c:extLst>
        </c:ser>
        <c:ser>
          <c:idx val="3"/>
          <c:order val="3"/>
          <c:tx>
            <c:strRef>
              <c:f>'Option summary'!$R$61</c:f>
              <c:strCache>
                <c:ptCount val="1"/>
                <c:pt idx="0">
                  <c:v>CI</c:v>
                </c:pt>
              </c:strCache>
            </c:strRef>
          </c:tx>
          <c:spPr>
            <a:solidFill>
              <a:schemeClr val="accent4"/>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summary'!$R$62:$R$63</c:f>
              <c:numCache>
                <c:formatCode>0.00</c:formatCode>
                <c:ptCount val="2"/>
                <c:pt idx="0">
                  <c:v>0</c:v>
                </c:pt>
                <c:pt idx="1">
                  <c:v>0</c:v>
                </c:pt>
              </c:numCache>
            </c:numRef>
          </c:val>
          <c:extLst>
            <c:ext xmlns:c16="http://schemas.microsoft.com/office/drawing/2014/chart" uri="{C3380CC4-5D6E-409C-BE32-E72D297353CC}">
              <c16:uniqueId val="{00000003-651F-42C0-8519-2177ECEADBB1}"/>
            </c:ext>
          </c:extLst>
        </c:ser>
        <c:ser>
          <c:idx val="4"/>
          <c:order val="4"/>
          <c:tx>
            <c:strRef>
              <c:f>'Option summary'!$S$61</c:f>
              <c:strCache>
                <c:ptCount val="1"/>
                <c:pt idx="0">
                  <c:v>CML</c:v>
                </c:pt>
              </c:strCache>
            </c:strRef>
          </c:tx>
          <c:spPr>
            <a:solidFill>
              <a:schemeClr val="accent5"/>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summary'!$S$62:$S$63</c:f>
              <c:numCache>
                <c:formatCode>0.00</c:formatCode>
                <c:ptCount val="2"/>
                <c:pt idx="0">
                  <c:v>0</c:v>
                </c:pt>
                <c:pt idx="1">
                  <c:v>0</c:v>
                </c:pt>
              </c:numCache>
            </c:numRef>
          </c:val>
          <c:extLst>
            <c:ext xmlns:c16="http://schemas.microsoft.com/office/drawing/2014/chart" uri="{C3380CC4-5D6E-409C-BE32-E72D297353CC}">
              <c16:uniqueId val="{00000004-651F-42C0-8519-2177ECEADBB1}"/>
            </c:ext>
          </c:extLst>
        </c:ser>
        <c:ser>
          <c:idx val="5"/>
          <c:order val="5"/>
          <c:tx>
            <c:strRef>
              <c:f>'Option summary'!$T$61</c:f>
              <c:strCache>
                <c:ptCount val="1"/>
                <c:pt idx="0">
                  <c:v>Change in emissions</c:v>
                </c:pt>
              </c:strCache>
            </c:strRef>
          </c:tx>
          <c:spPr>
            <a:solidFill>
              <a:schemeClr val="accent6"/>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summary'!$T$62:$T$63</c:f>
              <c:numCache>
                <c:formatCode>0.00</c:formatCode>
                <c:ptCount val="2"/>
                <c:pt idx="0">
                  <c:v>5.5960718682747261</c:v>
                </c:pt>
                <c:pt idx="1">
                  <c:v>11.182238180093588</c:v>
                </c:pt>
              </c:numCache>
            </c:numRef>
          </c:val>
          <c:extLst>
            <c:ext xmlns:c16="http://schemas.microsoft.com/office/drawing/2014/chart" uri="{C3380CC4-5D6E-409C-BE32-E72D297353CC}">
              <c16:uniqueId val="{00000005-651F-42C0-8519-2177ECEADBB1}"/>
            </c:ext>
          </c:extLst>
        </c:ser>
        <c:ser>
          <c:idx val="6"/>
          <c:order val="6"/>
          <c:tx>
            <c:strRef>
              <c:f>'Option summary'!$U$61</c:f>
              <c:strCache>
                <c:ptCount val="1"/>
                <c:pt idx="0">
                  <c:v>Fatality</c:v>
                </c:pt>
              </c:strCache>
            </c:strRef>
          </c:tx>
          <c:spPr>
            <a:solidFill>
              <a:schemeClr val="accent1">
                <a:lumMod val="60000"/>
              </a:schemeClr>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summary'!$U$62:$U$63</c:f>
              <c:numCache>
                <c:formatCode>0.00</c:formatCode>
                <c:ptCount val="2"/>
                <c:pt idx="0">
                  <c:v>0</c:v>
                </c:pt>
                <c:pt idx="1">
                  <c:v>0</c:v>
                </c:pt>
              </c:numCache>
            </c:numRef>
          </c:val>
          <c:extLst>
            <c:ext xmlns:c16="http://schemas.microsoft.com/office/drawing/2014/chart" uri="{C3380CC4-5D6E-409C-BE32-E72D297353CC}">
              <c16:uniqueId val="{00000006-651F-42C0-8519-2177ECEADBB1}"/>
            </c:ext>
          </c:extLst>
        </c:ser>
        <c:ser>
          <c:idx val="7"/>
          <c:order val="7"/>
          <c:tx>
            <c:strRef>
              <c:f>'Option summary'!$V$61</c:f>
              <c:strCache>
                <c:ptCount val="1"/>
                <c:pt idx="0">
                  <c:v>Major Injury</c:v>
                </c:pt>
              </c:strCache>
            </c:strRef>
          </c:tx>
          <c:spPr>
            <a:solidFill>
              <a:schemeClr val="accent2">
                <a:lumMod val="60000"/>
              </a:schemeClr>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summary'!$V$62:$V$63</c:f>
              <c:numCache>
                <c:formatCode>0.00</c:formatCode>
                <c:ptCount val="2"/>
                <c:pt idx="0">
                  <c:v>0</c:v>
                </c:pt>
                <c:pt idx="1">
                  <c:v>0</c:v>
                </c:pt>
              </c:numCache>
            </c:numRef>
          </c:val>
          <c:extLst>
            <c:ext xmlns:c16="http://schemas.microsoft.com/office/drawing/2014/chart" uri="{C3380CC4-5D6E-409C-BE32-E72D297353CC}">
              <c16:uniqueId val="{00000007-651F-42C0-8519-2177ECEADBB1}"/>
            </c:ext>
          </c:extLst>
        </c:ser>
        <c:ser>
          <c:idx val="8"/>
          <c:order val="8"/>
          <c:tx>
            <c:strRef>
              <c:f>'Option summary'!$W$61</c:f>
              <c:strCache>
                <c:ptCount val="1"/>
                <c:pt idx="0">
                  <c:v>Oil Leakage</c:v>
                </c:pt>
              </c:strCache>
            </c:strRef>
          </c:tx>
          <c:spPr>
            <a:solidFill>
              <a:schemeClr val="accent3">
                <a:lumMod val="60000"/>
              </a:schemeClr>
            </a:solidFill>
            <a:ln>
              <a:noFill/>
            </a:ln>
            <a:effectLst/>
          </c:spPr>
          <c:invertIfNegative val="0"/>
          <c:cat>
            <c:strRef>
              <c:f>'Option summary'!$N$62:$N$63</c:f>
              <c:strCache>
                <c:ptCount val="2"/>
                <c:pt idx="0">
                  <c:v>Upgrade substations with key measures</c:v>
                </c:pt>
                <c:pt idx="1">
                  <c:v>Upgrade substations with key and additional measures</c:v>
                </c:pt>
              </c:strCache>
            </c:strRef>
          </c:cat>
          <c:val>
            <c:numRef>
              <c:f>'Option summary'!$W$62:$W$63</c:f>
              <c:numCache>
                <c:formatCode>0.00</c:formatCode>
                <c:ptCount val="2"/>
                <c:pt idx="0">
                  <c:v>0</c:v>
                </c:pt>
                <c:pt idx="1">
                  <c:v>0</c:v>
                </c:pt>
              </c:numCache>
            </c:numRef>
          </c:val>
          <c:extLst>
            <c:ext xmlns:c16="http://schemas.microsoft.com/office/drawing/2014/chart" uri="{C3380CC4-5D6E-409C-BE32-E72D297353CC}">
              <c16:uniqueId val="{00000008-651F-42C0-8519-2177ECEADBB1}"/>
            </c:ext>
          </c:extLst>
        </c:ser>
        <c:dLbls>
          <c:showLegendKey val="0"/>
          <c:showVal val="0"/>
          <c:showCatName val="0"/>
          <c:showSerName val="0"/>
          <c:showPercent val="0"/>
          <c:showBubbleSize val="0"/>
        </c:dLbls>
        <c:gapWidth val="150"/>
        <c:overlap val="100"/>
        <c:axId val="1052398928"/>
        <c:axId val="1052404504"/>
      </c:barChart>
      <c:catAx>
        <c:axId val="1052398928"/>
        <c:scaling>
          <c:orientation val="minMax"/>
        </c:scaling>
        <c:delete val="0"/>
        <c:axPos val="l"/>
        <c:numFmt formatCode="General" sourceLinked="1"/>
        <c:majorTickMark val="none"/>
        <c:minorTickMark val="none"/>
        <c:tickLblPos val="low"/>
        <c:spPr>
          <a:noFill/>
          <a:ln w="1587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404504"/>
        <c:crosses val="autoZero"/>
        <c:auto val="1"/>
        <c:lblAlgn val="ctr"/>
        <c:lblOffset val="100"/>
        <c:noMultiLvlLbl val="0"/>
      </c:catAx>
      <c:valAx>
        <c:axId val="1052404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r>
                  <a:rPr lang="en-GB"/>
                  <a:t>£m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title>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398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J$1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33</xdr:row>
      <xdr:rowOff>1118</xdr:rowOff>
    </xdr:from>
    <xdr:to>
      <xdr:col>3</xdr:col>
      <xdr:colOff>2258382</xdr:colOff>
      <xdr:row>56</xdr:row>
      <xdr:rowOff>134470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2263587</xdr:colOff>
      <xdr:row>33</xdr:row>
      <xdr:rowOff>1118</xdr:rowOff>
    </xdr:from>
    <xdr:to>
      <xdr:col>12</xdr:col>
      <xdr:colOff>5999</xdr:colOff>
      <xdr:row>56</xdr:row>
      <xdr:rowOff>134470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59</xdr:row>
      <xdr:rowOff>258857</xdr:rowOff>
    </xdr:from>
    <xdr:to>
      <xdr:col>5</xdr:col>
      <xdr:colOff>0</xdr:colOff>
      <xdr:row>84</xdr:row>
      <xdr:rowOff>179296</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1657350</xdr:colOff>
          <xdr:row>12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iswanathd/Downloads/riio-ed2_draft_business_plan_data_templates_v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B74505/Desktop/CBA%20retrieve%20file%20v3.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s>
    <sheetDataSet>
      <sheetData sheetId="0"/>
      <sheetData sheetId="1"/>
      <sheetData sheetId="2">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FF_02"/>
      <sheetName val="FF_03"/>
      <sheetName val="dropdowns"/>
      <sheetName val="Universal data"/>
    </sheetNames>
    <sheetDataSet>
      <sheetData sheetId="0"/>
      <sheetData sheetId="1"/>
      <sheetData sheetId="2"/>
      <sheetData sheetId="3"/>
      <sheetData sheetId="4">
        <row r="5">
          <cell r="D5">
            <v>-20</v>
          </cell>
        </row>
      </sheetData>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ADMIN"/>
      <sheetName val="Graphs"/>
      <sheetName val="Working 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row r="5">
          <cell r="B5" t="str">
            <v>WMT</v>
          </cell>
        </row>
      </sheetData>
      <sheetData sheetId="4">
        <row r="52">
          <cell r="E52" t="str">
            <v>Without Goodwill</v>
          </cell>
        </row>
      </sheetData>
      <sheetData sheetId="5"/>
      <sheetData sheetId="6"/>
      <sheetData sheetId="7">
        <row r="15">
          <cell r="A15" t="e">
            <v>#NAME?</v>
          </cell>
          <cell r="D15" t="e">
            <v>#NAME?</v>
          </cell>
          <cell r="G15" t="e">
            <v>#NAME?</v>
          </cell>
          <cell r="J15" t="e">
            <v>#NAME?</v>
          </cell>
          <cell r="M15" t="e">
            <v>#NAME?</v>
          </cell>
          <cell r="P15" t="e">
            <v>#NAME?</v>
          </cell>
          <cell r="S15" t="e">
            <v>#NAME?</v>
          </cell>
          <cell r="V15" t="e">
            <v>#NAME?</v>
          </cell>
          <cell r="Y15" t="e">
            <v>#NAME?</v>
          </cell>
          <cell r="AB15" t="e">
            <v>#NAME?</v>
          </cell>
          <cell r="AE15" t="e">
            <v>#NAME?</v>
          </cell>
          <cell r="AH15" t="e">
            <v>#NAME?</v>
          </cell>
          <cell r="AK15" t="e">
            <v>#NAME?</v>
          </cell>
          <cell r="AN15" t="e">
            <v>#NAME?</v>
          </cell>
          <cell r="AQ15" t="e">
            <v>#NAME?</v>
          </cell>
        </row>
      </sheetData>
      <sheetData sheetId="8"/>
      <sheetData sheetId="9">
        <row r="11">
          <cell r="D11" t="str">
            <v>WMT</v>
          </cell>
        </row>
      </sheetData>
      <sheetData sheetId="10"/>
      <sheetData sheetId="11"/>
      <sheetData sheetId="12"/>
      <sheetData sheetId="13"/>
      <sheetData sheetId="14">
        <row r="14">
          <cell r="B14" t="str">
            <v>Net Sales</v>
          </cell>
        </row>
      </sheetData>
      <sheetData sheetId="15">
        <row r="82">
          <cell r="Z82" t="str">
            <v>Mid-Year ROIC w/o GW</v>
          </cell>
        </row>
      </sheetData>
      <sheetData sheetId="16">
        <row r="637">
          <cell r="B637" t="str">
            <v>ROIC</v>
          </cell>
        </row>
      </sheetData>
      <sheetData sheetId="17">
        <row r="14">
          <cell r="B14" t="str">
            <v>Net Sales</v>
          </cell>
        </row>
      </sheetData>
      <sheetData sheetId="18">
        <row r="82">
          <cell r="Z82" t="str">
            <v>Mid-Year ROIC w/o GW</v>
          </cell>
        </row>
      </sheetData>
      <sheetData sheetId="19">
        <row r="637">
          <cell r="B637" t="str">
            <v>ROIC</v>
          </cell>
        </row>
      </sheetData>
      <sheetData sheetId="20">
        <row r="14">
          <cell r="B14" t="str">
            <v>Net Sales</v>
          </cell>
        </row>
      </sheetData>
      <sheetData sheetId="21">
        <row r="82">
          <cell r="Z82" t="str">
            <v>Mid-Year ROIC w/o GW</v>
          </cell>
        </row>
      </sheetData>
      <sheetData sheetId="22">
        <row r="637">
          <cell r="B637" t="str">
            <v>ROIC</v>
          </cell>
        </row>
      </sheetData>
      <sheetData sheetId="23">
        <row r="14">
          <cell r="B14" t="str">
            <v>Net Sales</v>
          </cell>
        </row>
      </sheetData>
      <sheetData sheetId="24">
        <row r="82">
          <cell r="Z82" t="str">
            <v>Mid-Year ROIC w/o GW</v>
          </cell>
        </row>
      </sheetData>
      <sheetData sheetId="25">
        <row r="637">
          <cell r="B637" t="str">
            <v>ROIC</v>
          </cell>
        </row>
      </sheetData>
      <sheetData sheetId="26">
        <row r="14">
          <cell r="B14" t="str">
            <v>Net Sales</v>
          </cell>
        </row>
      </sheetData>
      <sheetData sheetId="27">
        <row r="82">
          <cell r="Z82" t="str">
            <v>Mid-Year ROIC w/o GW</v>
          </cell>
        </row>
      </sheetData>
      <sheetData sheetId="28">
        <row r="637">
          <cell r="B637" t="str">
            <v>ROIC</v>
          </cell>
        </row>
      </sheetData>
      <sheetData sheetId="29">
        <row r="14">
          <cell r="B14" t="str">
            <v>Net Sales</v>
          </cell>
        </row>
      </sheetData>
      <sheetData sheetId="30">
        <row r="82">
          <cell r="Z82" t="str">
            <v>Mid-Year ROIC w/o GW</v>
          </cell>
        </row>
      </sheetData>
      <sheetData sheetId="31">
        <row r="637">
          <cell r="B637" t="str">
            <v>ROIC</v>
          </cell>
        </row>
      </sheetData>
      <sheetData sheetId="32">
        <row r="14">
          <cell r="B14" t="str">
            <v>Net Sales</v>
          </cell>
        </row>
      </sheetData>
      <sheetData sheetId="33">
        <row r="82">
          <cell r="Z82" t="str">
            <v>Mid-Year ROIC w/o GW</v>
          </cell>
        </row>
      </sheetData>
      <sheetData sheetId="34">
        <row r="637">
          <cell r="B637" t="str">
            <v>ROIC</v>
          </cell>
        </row>
      </sheetData>
      <sheetData sheetId="35">
        <row r="14">
          <cell r="B14" t="str">
            <v>Net Sales</v>
          </cell>
        </row>
      </sheetData>
      <sheetData sheetId="36">
        <row r="82">
          <cell r="Z82" t="str">
            <v>Mid-Year ROIC w/o GW</v>
          </cell>
        </row>
      </sheetData>
      <sheetData sheetId="37">
        <row r="637">
          <cell r="B637" t="str">
            <v>ROIC</v>
          </cell>
        </row>
      </sheetData>
      <sheetData sheetId="38">
        <row r="14">
          <cell r="B14" t="str">
            <v>Net Sales</v>
          </cell>
        </row>
      </sheetData>
      <sheetData sheetId="39">
        <row r="82">
          <cell r="Z82" t="str">
            <v>Mid-Year ROIC w/o GW</v>
          </cell>
        </row>
      </sheetData>
      <sheetData sheetId="40">
        <row r="637">
          <cell r="B637" t="str">
            <v>ROIC</v>
          </cell>
        </row>
      </sheetData>
      <sheetData sheetId="41">
        <row r="14">
          <cell r="B14" t="str">
            <v>Net Sales</v>
          </cell>
        </row>
      </sheetData>
      <sheetData sheetId="42">
        <row r="82">
          <cell r="Z82" t="str">
            <v>Mid-Year ROIC w/o GW</v>
          </cell>
        </row>
      </sheetData>
      <sheetData sheetId="43">
        <row r="578">
          <cell r="I578">
            <v>638.01157331319416</v>
          </cell>
        </row>
      </sheetData>
      <sheetData sheetId="44">
        <row r="14">
          <cell r="B14" t="str">
            <v>Net Sales</v>
          </cell>
        </row>
      </sheetData>
      <sheetData sheetId="45">
        <row r="82">
          <cell r="Z82" t="str">
            <v>Mid-Year ROIC w/o GW</v>
          </cell>
        </row>
      </sheetData>
      <sheetData sheetId="46">
        <row r="637">
          <cell r="B637" t="str">
            <v>ROIC</v>
          </cell>
        </row>
      </sheetData>
      <sheetData sheetId="47">
        <row r="14">
          <cell r="B14" t="str">
            <v>Net Sales</v>
          </cell>
        </row>
      </sheetData>
      <sheetData sheetId="48">
        <row r="82">
          <cell r="Z82" t="str">
            <v>Mid-Year ROIC w/o GW</v>
          </cell>
        </row>
      </sheetData>
      <sheetData sheetId="49">
        <row r="636">
          <cell r="B636" t="str">
            <v>ROIC</v>
          </cell>
        </row>
      </sheetData>
      <sheetData sheetId="50">
        <row r="14">
          <cell r="B14" t="str">
            <v>Net Sales</v>
          </cell>
        </row>
      </sheetData>
      <sheetData sheetId="51">
        <row r="82">
          <cell r="Z82" t="str">
            <v>Mid-Year ROIC w/o GW</v>
          </cell>
        </row>
      </sheetData>
      <sheetData sheetId="52">
        <row r="578">
          <cell r="I578">
            <v>721.97970823114861</v>
          </cell>
        </row>
      </sheetData>
      <sheetData sheetId="53">
        <row r="14">
          <cell r="B14" t="str">
            <v>Net Sales</v>
          </cell>
        </row>
      </sheetData>
      <sheetData sheetId="54">
        <row r="82">
          <cell r="Z82" t="str">
            <v>Mid-Year ROIC w/o GW</v>
          </cell>
        </row>
      </sheetData>
      <sheetData sheetId="55">
        <row r="637">
          <cell r="B637" t="str">
            <v>ROIC</v>
          </cell>
        </row>
      </sheetData>
      <sheetData sheetId="56">
        <row r="14">
          <cell r="B14" t="str">
            <v>Net Sales</v>
          </cell>
        </row>
      </sheetData>
      <sheetData sheetId="57">
        <row r="82">
          <cell r="Z82" t="str">
            <v>Mid-Year ROIC w/o GW</v>
          </cell>
        </row>
      </sheetData>
      <sheetData sheetId="58">
        <row r="637">
          <cell r="B637" t="str">
            <v>ROIC</v>
          </cell>
        </row>
      </sheetData>
      <sheetData sheetId="59">
        <row r="14">
          <cell r="B14" t="str">
            <v>Net Sales</v>
          </cell>
        </row>
      </sheetData>
      <sheetData sheetId="60">
        <row r="13">
          <cell r="AD13">
            <v>1679.8990687479065</v>
          </cell>
        </row>
      </sheetData>
      <sheetData sheetId="61">
        <row r="578">
          <cell r="I578">
            <v>9046.6720141866208</v>
          </cell>
        </row>
      </sheetData>
      <sheetData sheetId="62">
        <row r="14">
          <cell r="B14" t="str">
            <v>Net Sales</v>
          </cell>
        </row>
      </sheetData>
      <sheetData sheetId="63">
        <row r="82">
          <cell r="Z82" t="str">
            <v>Mid-Year ROIC w/o GW</v>
          </cell>
        </row>
      </sheetData>
      <sheetData sheetId="64">
        <row r="637">
          <cell r="B637" t="str">
            <v>ROIC</v>
          </cell>
        </row>
      </sheetData>
      <sheetData sheetId="65">
        <row r="14">
          <cell r="B14" t="str">
            <v>Net Sales</v>
          </cell>
        </row>
      </sheetData>
      <sheetData sheetId="66">
        <row r="82">
          <cell r="Z82" t="str">
            <v>Mid-Year ROIC w/o GW</v>
          </cell>
        </row>
      </sheetData>
      <sheetData sheetId="67">
        <row r="637">
          <cell r="B637" t="str">
            <v>ROIC</v>
          </cell>
        </row>
      </sheetData>
      <sheetData sheetId="68">
        <row r="14">
          <cell r="B14" t="str">
            <v>Net Sales</v>
          </cell>
        </row>
      </sheetData>
      <sheetData sheetId="69">
        <row r="82">
          <cell r="Z82" t="str">
            <v>Mid-Year ROIC w/o GW</v>
          </cell>
        </row>
      </sheetData>
      <sheetData sheetId="70">
        <row r="637">
          <cell r="B637" t="str">
            <v>ROIC</v>
          </cell>
        </row>
      </sheetData>
      <sheetData sheetId="71">
        <row r="14">
          <cell r="B14" t="str">
            <v>Net Sales</v>
          </cell>
        </row>
      </sheetData>
      <sheetData sheetId="72">
        <row r="82">
          <cell r="Z82" t="str">
            <v>Mid-Year ROIC w/o GW</v>
          </cell>
        </row>
      </sheetData>
      <sheetData sheetId="73">
        <row r="637">
          <cell r="B637" t="str">
            <v>ROIC</v>
          </cell>
        </row>
      </sheetData>
      <sheetData sheetId="74"/>
      <sheetData sheetId="75"/>
      <sheetData sheetId="76"/>
      <sheetData sheetId="77"/>
      <sheetData sheetId="78">
        <row r="15">
          <cell r="A15">
            <v>0</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row r="10">
          <cell r="B10" t="str">
            <v>DRAFT 3.0</v>
          </cell>
        </row>
        <row r="80">
          <cell r="B80">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4">
          <cell r="F4">
            <v>257</v>
          </cell>
          <cell r="G4">
            <v>1136</v>
          </cell>
          <cell r="H4">
            <v>2297</v>
          </cell>
          <cell r="I4">
            <v>3484</v>
          </cell>
          <cell r="J4">
            <v>4967</v>
          </cell>
        </row>
        <row r="5">
          <cell r="F5">
            <v>367</v>
          </cell>
          <cell r="G5">
            <v>1623</v>
          </cell>
          <cell r="H5">
            <v>3282</v>
          </cell>
          <cell r="I5">
            <v>4977</v>
          </cell>
          <cell r="J5">
            <v>7096</v>
          </cell>
        </row>
        <row r="6">
          <cell r="F6">
            <v>550</v>
          </cell>
          <cell r="G6">
            <v>2434</v>
          </cell>
          <cell r="H6">
            <v>4923</v>
          </cell>
          <cell r="I6">
            <v>7466</v>
          </cell>
          <cell r="J6">
            <v>10643</v>
          </cell>
        </row>
        <row r="7">
          <cell r="F7">
            <v>917</v>
          </cell>
          <cell r="G7">
            <v>4057</v>
          </cell>
          <cell r="H7">
            <v>8205</v>
          </cell>
          <cell r="I7">
            <v>12444</v>
          </cell>
          <cell r="J7">
            <v>17739</v>
          </cell>
        </row>
        <row r="10">
          <cell r="F10">
            <v>342</v>
          </cell>
          <cell r="G10">
            <v>1338</v>
          </cell>
          <cell r="H10">
            <v>2761</v>
          </cell>
          <cell r="I10">
            <v>4413</v>
          </cell>
          <cell r="J10">
            <v>6540</v>
          </cell>
        </row>
        <row r="11">
          <cell r="F11">
            <v>489</v>
          </cell>
          <cell r="G11">
            <v>1911</v>
          </cell>
          <cell r="H11">
            <v>3944</v>
          </cell>
          <cell r="I11">
            <v>6304</v>
          </cell>
          <cell r="J11">
            <v>9343</v>
          </cell>
        </row>
        <row r="12">
          <cell r="F12">
            <v>733</v>
          </cell>
          <cell r="G12">
            <v>2866</v>
          </cell>
          <cell r="H12">
            <v>5916</v>
          </cell>
          <cell r="I12">
            <v>9456</v>
          </cell>
          <cell r="J12">
            <v>14015</v>
          </cell>
        </row>
        <row r="13">
          <cell r="F13">
            <v>1221</v>
          </cell>
          <cell r="G13">
            <v>4777</v>
          </cell>
          <cell r="H13">
            <v>9860</v>
          </cell>
          <cell r="I13">
            <v>15760</v>
          </cell>
          <cell r="J13">
            <v>23358</v>
          </cell>
        </row>
        <row r="16">
          <cell r="F16">
            <v>364</v>
          </cell>
          <cell r="G16">
            <v>1423</v>
          </cell>
          <cell r="H16">
            <v>2935</v>
          </cell>
          <cell r="I16">
            <v>4694</v>
          </cell>
          <cell r="J16">
            <v>6955</v>
          </cell>
        </row>
        <row r="17">
          <cell r="F17">
            <v>520</v>
          </cell>
          <cell r="G17">
            <v>2033</v>
          </cell>
          <cell r="H17">
            <v>4193</v>
          </cell>
          <cell r="I17">
            <v>6705</v>
          </cell>
          <cell r="J17">
            <v>9935</v>
          </cell>
        </row>
        <row r="18">
          <cell r="F18">
            <v>780</v>
          </cell>
          <cell r="G18">
            <v>3049</v>
          </cell>
          <cell r="H18">
            <v>6290</v>
          </cell>
          <cell r="I18">
            <v>10058</v>
          </cell>
          <cell r="J18">
            <v>14903</v>
          </cell>
        </row>
        <row r="19">
          <cell r="F19">
            <v>1300</v>
          </cell>
          <cell r="G19">
            <v>5082</v>
          </cell>
          <cell r="H19">
            <v>10484</v>
          </cell>
          <cell r="I19">
            <v>16763</v>
          </cell>
          <cell r="J19">
            <v>24838</v>
          </cell>
        </row>
        <row r="22">
          <cell r="F22">
            <v>372</v>
          </cell>
          <cell r="G22">
            <v>1453</v>
          </cell>
          <cell r="H22">
            <v>2998</v>
          </cell>
          <cell r="I22">
            <v>4793</v>
          </cell>
          <cell r="J22">
            <v>7102</v>
          </cell>
        </row>
        <row r="23">
          <cell r="F23">
            <v>531</v>
          </cell>
          <cell r="G23">
            <v>2076</v>
          </cell>
          <cell r="H23">
            <v>4283</v>
          </cell>
          <cell r="I23">
            <v>6848</v>
          </cell>
          <cell r="J23">
            <v>10146</v>
          </cell>
        </row>
        <row r="24">
          <cell r="F24">
            <v>797</v>
          </cell>
          <cell r="G24">
            <v>3114</v>
          </cell>
          <cell r="H24">
            <v>6424</v>
          </cell>
          <cell r="I24">
            <v>10272</v>
          </cell>
          <cell r="J24">
            <v>15219</v>
          </cell>
        </row>
        <row r="25">
          <cell r="F25">
            <v>1328</v>
          </cell>
          <cell r="G25">
            <v>5190</v>
          </cell>
          <cell r="H25">
            <v>10706</v>
          </cell>
          <cell r="I25">
            <v>17119</v>
          </cell>
          <cell r="J25">
            <v>25366</v>
          </cell>
        </row>
        <row r="28">
          <cell r="F28">
            <v>338</v>
          </cell>
          <cell r="G28">
            <v>1321</v>
          </cell>
          <cell r="H28">
            <v>2724</v>
          </cell>
          <cell r="I28">
            <v>4356</v>
          </cell>
          <cell r="J28">
            <v>6455</v>
          </cell>
        </row>
        <row r="29">
          <cell r="F29">
            <v>483</v>
          </cell>
          <cell r="G29">
            <v>1887</v>
          </cell>
          <cell r="H29">
            <v>3892</v>
          </cell>
          <cell r="I29">
            <v>6223</v>
          </cell>
          <cell r="J29">
            <v>9221</v>
          </cell>
        </row>
        <row r="30">
          <cell r="F30">
            <v>724</v>
          </cell>
          <cell r="G30">
            <v>2830</v>
          </cell>
          <cell r="H30">
            <v>5838</v>
          </cell>
          <cell r="I30">
            <v>9335</v>
          </cell>
          <cell r="J30">
            <v>13831</v>
          </cell>
        </row>
        <row r="31">
          <cell r="F31">
            <v>1207</v>
          </cell>
          <cell r="G31">
            <v>4717</v>
          </cell>
          <cell r="H31">
            <v>9730</v>
          </cell>
          <cell r="I31">
            <v>15558</v>
          </cell>
          <cell r="J31">
            <v>23052</v>
          </cell>
        </row>
        <row r="34">
          <cell r="F34">
            <v>597</v>
          </cell>
          <cell r="G34">
            <v>2331</v>
          </cell>
          <cell r="H34">
            <v>4808</v>
          </cell>
          <cell r="I34">
            <v>7686</v>
          </cell>
          <cell r="J34">
            <v>11390</v>
          </cell>
        </row>
        <row r="35">
          <cell r="F35">
            <v>853</v>
          </cell>
          <cell r="G35">
            <v>3329</v>
          </cell>
          <cell r="H35">
            <v>6869</v>
          </cell>
          <cell r="I35">
            <v>10980</v>
          </cell>
          <cell r="J35">
            <v>16272</v>
          </cell>
        </row>
        <row r="36">
          <cell r="F36">
            <v>1279</v>
          </cell>
          <cell r="G36">
            <v>4994</v>
          </cell>
          <cell r="H36">
            <v>10303</v>
          </cell>
          <cell r="I36">
            <v>16470</v>
          </cell>
          <cell r="J36">
            <v>24407</v>
          </cell>
        </row>
        <row r="37">
          <cell r="F37">
            <v>2132</v>
          </cell>
          <cell r="G37">
            <v>8323</v>
          </cell>
          <cell r="H37">
            <v>17171</v>
          </cell>
          <cell r="I37">
            <v>27450</v>
          </cell>
          <cell r="J37">
            <v>40679</v>
          </cell>
        </row>
        <row r="40">
          <cell r="F40">
            <v>630</v>
          </cell>
          <cell r="G40">
            <v>2458</v>
          </cell>
          <cell r="H40">
            <v>5071</v>
          </cell>
          <cell r="I40">
            <v>8107</v>
          </cell>
          <cell r="J40">
            <v>12014</v>
          </cell>
        </row>
        <row r="41">
          <cell r="F41">
            <v>899</v>
          </cell>
          <cell r="G41">
            <v>3512</v>
          </cell>
          <cell r="H41">
            <v>7245</v>
          </cell>
          <cell r="I41">
            <v>11581</v>
          </cell>
          <cell r="J41">
            <v>17163</v>
          </cell>
        </row>
        <row r="42">
          <cell r="F42">
            <v>1349</v>
          </cell>
          <cell r="G42">
            <v>5268</v>
          </cell>
          <cell r="H42">
            <v>10867</v>
          </cell>
          <cell r="I42">
            <v>17372</v>
          </cell>
          <cell r="J42">
            <v>25745</v>
          </cell>
        </row>
        <row r="43">
          <cell r="F43">
            <v>2249</v>
          </cell>
          <cell r="G43">
            <v>8779</v>
          </cell>
          <cell r="H43">
            <v>18112</v>
          </cell>
          <cell r="I43">
            <v>28954</v>
          </cell>
          <cell r="J43">
            <v>42908</v>
          </cell>
        </row>
        <row r="46">
          <cell r="F46">
            <v>434</v>
          </cell>
          <cell r="G46">
            <v>1919</v>
          </cell>
          <cell r="H46">
            <v>3883</v>
          </cell>
          <cell r="I46">
            <v>5888</v>
          </cell>
          <cell r="J46">
            <v>8394</v>
          </cell>
        </row>
        <row r="47">
          <cell r="F47">
            <v>619</v>
          </cell>
          <cell r="G47">
            <v>2742</v>
          </cell>
          <cell r="H47">
            <v>5547</v>
          </cell>
          <cell r="I47">
            <v>8412</v>
          </cell>
          <cell r="J47">
            <v>11991</v>
          </cell>
        </row>
        <row r="48">
          <cell r="F48">
            <v>929</v>
          </cell>
          <cell r="G48">
            <v>4113</v>
          </cell>
          <cell r="H48">
            <v>8320</v>
          </cell>
          <cell r="I48">
            <v>12617</v>
          </cell>
          <cell r="J48">
            <v>17987</v>
          </cell>
        </row>
        <row r="49">
          <cell r="F49">
            <v>1548</v>
          </cell>
          <cell r="G49">
            <v>6855</v>
          </cell>
          <cell r="H49">
            <v>13867</v>
          </cell>
          <cell r="I49">
            <v>21029</v>
          </cell>
          <cell r="J49">
            <v>29978</v>
          </cell>
        </row>
        <row r="52">
          <cell r="F52">
            <v>408</v>
          </cell>
          <cell r="G52">
            <v>1806</v>
          </cell>
          <cell r="H52">
            <v>3652</v>
          </cell>
          <cell r="I52">
            <v>5539</v>
          </cell>
          <cell r="J52">
            <v>7896</v>
          </cell>
        </row>
        <row r="53">
          <cell r="F53">
            <v>583</v>
          </cell>
          <cell r="G53">
            <v>2579</v>
          </cell>
          <cell r="H53">
            <v>5217</v>
          </cell>
          <cell r="I53">
            <v>7912</v>
          </cell>
          <cell r="J53">
            <v>11280</v>
          </cell>
        </row>
        <row r="54">
          <cell r="F54">
            <v>875</v>
          </cell>
          <cell r="G54">
            <v>3869</v>
          </cell>
          <cell r="H54">
            <v>7826</v>
          </cell>
          <cell r="I54">
            <v>11869</v>
          </cell>
          <cell r="J54">
            <v>16919</v>
          </cell>
        </row>
        <row r="55">
          <cell r="F55">
            <v>1458</v>
          </cell>
          <cell r="G55">
            <v>6449</v>
          </cell>
          <cell r="H55">
            <v>13043</v>
          </cell>
          <cell r="I55">
            <v>19781</v>
          </cell>
          <cell r="J55">
            <v>28199</v>
          </cell>
        </row>
        <row r="58">
          <cell r="F58">
            <v>446</v>
          </cell>
          <cell r="G58">
            <v>1971</v>
          </cell>
          <cell r="H58">
            <v>3987</v>
          </cell>
          <cell r="I58">
            <v>6047</v>
          </cell>
          <cell r="J58">
            <v>8620</v>
          </cell>
        </row>
        <row r="59">
          <cell r="F59">
            <v>637</v>
          </cell>
          <cell r="G59">
            <v>2816</v>
          </cell>
          <cell r="H59">
            <v>5696</v>
          </cell>
          <cell r="I59">
            <v>8638</v>
          </cell>
          <cell r="J59">
            <v>12314</v>
          </cell>
        </row>
        <row r="60">
          <cell r="F60">
            <v>955</v>
          </cell>
          <cell r="G60">
            <v>4224</v>
          </cell>
          <cell r="H60">
            <v>8544</v>
          </cell>
          <cell r="I60">
            <v>12957</v>
          </cell>
          <cell r="J60">
            <v>18471</v>
          </cell>
        </row>
        <row r="61">
          <cell r="F61">
            <v>1592</v>
          </cell>
          <cell r="G61">
            <v>7040</v>
          </cell>
          <cell r="H61">
            <v>14239</v>
          </cell>
          <cell r="I61">
            <v>21595</v>
          </cell>
          <cell r="J61">
            <v>30785</v>
          </cell>
        </row>
        <row r="64">
          <cell r="F64">
            <v>25676</v>
          </cell>
          <cell r="G64">
            <v>100344</v>
          </cell>
          <cell r="H64">
            <v>207019</v>
          </cell>
          <cell r="I64">
            <v>330965</v>
          </cell>
          <cell r="J64">
            <v>490448</v>
          </cell>
        </row>
        <row r="65">
          <cell r="F65">
            <v>36680</v>
          </cell>
          <cell r="G65">
            <v>143349</v>
          </cell>
          <cell r="H65">
            <v>295741</v>
          </cell>
          <cell r="I65">
            <v>472808</v>
          </cell>
          <cell r="J65">
            <v>700640</v>
          </cell>
        </row>
        <row r="66">
          <cell r="F66">
            <v>55020</v>
          </cell>
          <cell r="G66">
            <v>215023</v>
          </cell>
          <cell r="H66">
            <v>443612</v>
          </cell>
          <cell r="I66">
            <v>709211</v>
          </cell>
          <cell r="J66">
            <v>1050960</v>
          </cell>
        </row>
        <row r="67">
          <cell r="F67">
            <v>91700</v>
          </cell>
          <cell r="G67">
            <v>358371</v>
          </cell>
          <cell r="H67">
            <v>739353</v>
          </cell>
          <cell r="I67">
            <v>1182019</v>
          </cell>
          <cell r="J67">
            <v>1751600</v>
          </cell>
        </row>
        <row r="70">
          <cell r="F70">
            <v>1337</v>
          </cell>
          <cell r="G70">
            <v>5915</v>
          </cell>
          <cell r="H70">
            <v>11961</v>
          </cell>
          <cell r="I70">
            <v>18137</v>
          </cell>
          <cell r="J70">
            <v>25856</v>
          </cell>
        </row>
        <row r="71">
          <cell r="F71">
            <v>1910</v>
          </cell>
          <cell r="G71">
            <v>8450</v>
          </cell>
          <cell r="H71">
            <v>17087</v>
          </cell>
          <cell r="I71">
            <v>25910</v>
          </cell>
          <cell r="J71">
            <v>36937</v>
          </cell>
        </row>
        <row r="72">
          <cell r="F72">
            <v>2865</v>
          </cell>
          <cell r="G72">
            <v>12675</v>
          </cell>
          <cell r="H72">
            <v>25630</v>
          </cell>
          <cell r="I72">
            <v>38866</v>
          </cell>
          <cell r="J72">
            <v>55405</v>
          </cell>
        </row>
        <row r="73">
          <cell r="F73">
            <v>4776</v>
          </cell>
          <cell r="G73">
            <v>21125</v>
          </cell>
          <cell r="H73">
            <v>42717</v>
          </cell>
          <cell r="I73">
            <v>64776</v>
          </cell>
          <cell r="J73">
            <v>92342</v>
          </cell>
        </row>
        <row r="76">
          <cell r="F76">
            <v>577</v>
          </cell>
          <cell r="G76">
            <v>2555</v>
          </cell>
          <cell r="H76">
            <v>5169</v>
          </cell>
          <cell r="I76">
            <v>7838</v>
          </cell>
          <cell r="J76">
            <v>11174</v>
          </cell>
        </row>
        <row r="77">
          <cell r="F77">
            <v>824</v>
          </cell>
          <cell r="G77">
            <v>3651</v>
          </cell>
          <cell r="H77">
            <v>7385</v>
          </cell>
          <cell r="I77">
            <v>11198</v>
          </cell>
          <cell r="J77">
            <v>15963</v>
          </cell>
        </row>
        <row r="78">
          <cell r="F78">
            <v>1237</v>
          </cell>
          <cell r="G78">
            <v>5476</v>
          </cell>
          <cell r="H78">
            <v>11077</v>
          </cell>
          <cell r="I78">
            <v>16797</v>
          </cell>
          <cell r="J78">
            <v>23944</v>
          </cell>
        </row>
        <row r="79">
          <cell r="F79">
            <v>2061</v>
          </cell>
          <cell r="G79">
            <v>9126</v>
          </cell>
          <cell r="H79">
            <v>18461</v>
          </cell>
          <cell r="I79">
            <v>27995</v>
          </cell>
          <cell r="J79">
            <v>39907</v>
          </cell>
        </row>
        <row r="82">
          <cell r="F82">
            <v>538</v>
          </cell>
          <cell r="G82">
            <v>2383</v>
          </cell>
          <cell r="H82">
            <v>4820</v>
          </cell>
          <cell r="I82">
            <v>7310</v>
          </cell>
          <cell r="J82">
            <v>10420</v>
          </cell>
        </row>
        <row r="83">
          <cell r="F83">
            <v>769</v>
          </cell>
          <cell r="G83">
            <v>3404</v>
          </cell>
          <cell r="H83">
            <v>6886</v>
          </cell>
          <cell r="I83">
            <v>10442</v>
          </cell>
          <cell r="J83">
            <v>14886</v>
          </cell>
        </row>
        <row r="84">
          <cell r="F84">
            <v>1153</v>
          </cell>
          <cell r="G84">
            <v>5106</v>
          </cell>
          <cell r="H84">
            <v>10330</v>
          </cell>
          <cell r="I84">
            <v>15664</v>
          </cell>
          <cell r="J84">
            <v>22329</v>
          </cell>
        </row>
        <row r="85">
          <cell r="F85">
            <v>1922</v>
          </cell>
          <cell r="G85">
            <v>8511</v>
          </cell>
          <cell r="H85">
            <v>17216</v>
          </cell>
          <cell r="I85">
            <v>26106</v>
          </cell>
          <cell r="J85">
            <v>37215</v>
          </cell>
        </row>
        <row r="88">
          <cell r="F88">
            <v>643</v>
          </cell>
          <cell r="G88">
            <v>2849</v>
          </cell>
          <cell r="H88">
            <v>5763</v>
          </cell>
          <cell r="I88">
            <v>8739</v>
          </cell>
          <cell r="J88">
            <v>12458</v>
          </cell>
        </row>
        <row r="89">
          <cell r="F89">
            <v>919</v>
          </cell>
          <cell r="G89">
            <v>4070</v>
          </cell>
          <cell r="H89">
            <v>8233</v>
          </cell>
          <cell r="I89">
            <v>12484</v>
          </cell>
          <cell r="J89">
            <v>17797</v>
          </cell>
        </row>
        <row r="90">
          <cell r="F90">
            <v>1379</v>
          </cell>
          <cell r="G90">
            <v>6105</v>
          </cell>
          <cell r="H90">
            <v>12349</v>
          </cell>
          <cell r="I90">
            <v>18727</v>
          </cell>
          <cell r="J90">
            <v>26695</v>
          </cell>
        </row>
        <row r="91">
          <cell r="F91">
            <v>2298</v>
          </cell>
          <cell r="G91">
            <v>10175</v>
          </cell>
          <cell r="H91">
            <v>20582</v>
          </cell>
          <cell r="I91">
            <v>31211</v>
          </cell>
          <cell r="J91">
            <v>44492</v>
          </cell>
        </row>
        <row r="94">
          <cell r="F94">
            <v>723</v>
          </cell>
          <cell r="G94">
            <v>3203</v>
          </cell>
          <cell r="H94">
            <v>6480</v>
          </cell>
          <cell r="I94">
            <v>9826</v>
          </cell>
          <cell r="J94">
            <v>14007</v>
          </cell>
        </row>
        <row r="95">
          <cell r="F95">
            <v>1033</v>
          </cell>
          <cell r="G95">
            <v>4576</v>
          </cell>
          <cell r="H95">
            <v>9256</v>
          </cell>
          <cell r="I95">
            <v>14036</v>
          </cell>
          <cell r="J95">
            <v>20009</v>
          </cell>
        </row>
        <row r="96">
          <cell r="F96">
            <v>1550</v>
          </cell>
          <cell r="G96">
            <v>6864</v>
          </cell>
          <cell r="H96">
            <v>13885</v>
          </cell>
          <cell r="I96">
            <v>21055</v>
          </cell>
          <cell r="J96">
            <v>30014</v>
          </cell>
        </row>
        <row r="97">
          <cell r="F97">
            <v>2584</v>
          </cell>
          <cell r="G97">
            <v>11440</v>
          </cell>
          <cell r="H97">
            <v>23141</v>
          </cell>
          <cell r="I97">
            <v>35091</v>
          </cell>
          <cell r="J97">
            <v>50024</v>
          </cell>
        </row>
        <row r="100">
          <cell r="F100">
            <v>1372</v>
          </cell>
          <cell r="G100">
            <v>6067</v>
          </cell>
          <cell r="H100">
            <v>12268</v>
          </cell>
          <cell r="I100">
            <v>18603</v>
          </cell>
          <cell r="J100">
            <v>26519</v>
          </cell>
        </row>
        <row r="101">
          <cell r="F101">
            <v>1959</v>
          </cell>
          <cell r="G101">
            <v>8667</v>
          </cell>
          <cell r="H101">
            <v>17525</v>
          </cell>
          <cell r="I101">
            <v>26575</v>
          </cell>
          <cell r="J101">
            <v>37884</v>
          </cell>
        </row>
        <row r="102">
          <cell r="F102">
            <v>2939</v>
          </cell>
          <cell r="G102">
            <v>13000</v>
          </cell>
          <cell r="H102">
            <v>26288</v>
          </cell>
          <cell r="I102">
            <v>39863</v>
          </cell>
          <cell r="J102">
            <v>56826</v>
          </cell>
        </row>
        <row r="103">
          <cell r="F103">
            <v>4898</v>
          </cell>
          <cell r="G103">
            <v>21667</v>
          </cell>
          <cell r="H103">
            <v>43813</v>
          </cell>
          <cell r="I103">
            <v>66438</v>
          </cell>
          <cell r="J103">
            <v>94710</v>
          </cell>
        </row>
        <row r="106">
          <cell r="F106">
            <v>583</v>
          </cell>
          <cell r="G106">
            <v>2581</v>
          </cell>
          <cell r="H106">
            <v>5222</v>
          </cell>
          <cell r="I106">
            <v>7918</v>
          </cell>
          <cell r="J106">
            <v>11288</v>
          </cell>
        </row>
        <row r="107">
          <cell r="F107">
            <v>833</v>
          </cell>
          <cell r="G107">
            <v>3688</v>
          </cell>
          <cell r="H107">
            <v>7460</v>
          </cell>
          <cell r="I107">
            <v>11312</v>
          </cell>
          <cell r="J107">
            <v>16126</v>
          </cell>
        </row>
        <row r="108">
          <cell r="F108">
            <v>1249</v>
          </cell>
          <cell r="G108">
            <v>5532</v>
          </cell>
          <cell r="H108">
            <v>11190</v>
          </cell>
          <cell r="I108">
            <v>16968</v>
          </cell>
          <cell r="J108">
            <v>24189</v>
          </cell>
        </row>
        <row r="109">
          <cell r="F109">
            <v>2082</v>
          </cell>
          <cell r="G109">
            <v>9219</v>
          </cell>
          <cell r="H109">
            <v>18650</v>
          </cell>
          <cell r="I109">
            <v>28280</v>
          </cell>
          <cell r="J109">
            <v>40315</v>
          </cell>
        </row>
        <row r="112">
          <cell r="F112">
            <v>557</v>
          </cell>
          <cell r="G112">
            <v>2468</v>
          </cell>
          <cell r="H112">
            <v>4993</v>
          </cell>
          <cell r="I112">
            <v>7571</v>
          </cell>
          <cell r="J112">
            <v>10793</v>
          </cell>
        </row>
        <row r="113">
          <cell r="F113">
            <v>796</v>
          </cell>
          <cell r="G113">
            <v>3526</v>
          </cell>
          <cell r="H113">
            <v>7133</v>
          </cell>
          <cell r="I113">
            <v>10816</v>
          </cell>
          <cell r="J113">
            <v>15419</v>
          </cell>
        </row>
        <row r="114">
          <cell r="F114">
            <v>1195</v>
          </cell>
          <cell r="G114">
            <v>5289</v>
          </cell>
          <cell r="H114">
            <v>10699</v>
          </cell>
          <cell r="I114">
            <v>16225</v>
          </cell>
          <cell r="J114">
            <v>23129</v>
          </cell>
        </row>
        <row r="115">
          <cell r="F115">
            <v>1991</v>
          </cell>
          <cell r="G115">
            <v>8815</v>
          </cell>
          <cell r="H115">
            <v>17832</v>
          </cell>
          <cell r="I115">
            <v>27041</v>
          </cell>
          <cell r="J115">
            <v>38548</v>
          </cell>
        </row>
        <row r="118">
          <cell r="F118">
            <v>648</v>
          </cell>
          <cell r="G118">
            <v>2868</v>
          </cell>
          <cell r="H118">
            <v>5801</v>
          </cell>
          <cell r="I118">
            <v>8797</v>
          </cell>
          <cell r="J118">
            <v>12540</v>
          </cell>
        </row>
        <row r="119">
          <cell r="F119">
            <v>925</v>
          </cell>
          <cell r="G119">
            <v>4097</v>
          </cell>
          <cell r="H119">
            <v>8287</v>
          </cell>
          <cell r="I119">
            <v>12566</v>
          </cell>
          <cell r="J119">
            <v>17914</v>
          </cell>
        </row>
        <row r="120">
          <cell r="F120">
            <v>1388</v>
          </cell>
          <cell r="G120">
            <v>6145</v>
          </cell>
          <cell r="H120">
            <v>12431</v>
          </cell>
          <cell r="I120">
            <v>18850</v>
          </cell>
          <cell r="J120">
            <v>26871</v>
          </cell>
        </row>
        <row r="121">
          <cell r="F121">
            <v>2313</v>
          </cell>
          <cell r="G121">
            <v>10242</v>
          </cell>
          <cell r="H121">
            <v>20718</v>
          </cell>
          <cell r="I121">
            <v>31416</v>
          </cell>
          <cell r="J121">
            <v>44785</v>
          </cell>
        </row>
        <row r="124">
          <cell r="F124">
            <v>592</v>
          </cell>
          <cell r="G124">
            <v>2310</v>
          </cell>
          <cell r="H124">
            <v>4767</v>
          </cell>
          <cell r="I124">
            <v>7621</v>
          </cell>
          <cell r="J124">
            <v>11292</v>
          </cell>
        </row>
        <row r="125">
          <cell r="F125">
            <v>846</v>
          </cell>
          <cell r="G125">
            <v>3300</v>
          </cell>
          <cell r="H125">
            <v>6810</v>
          </cell>
          <cell r="I125">
            <v>10888</v>
          </cell>
          <cell r="J125">
            <v>16132</v>
          </cell>
        </row>
        <row r="126">
          <cell r="F126">
            <v>1268</v>
          </cell>
          <cell r="G126">
            <v>4950</v>
          </cell>
          <cell r="H126">
            <v>10215</v>
          </cell>
          <cell r="I126">
            <v>16331</v>
          </cell>
          <cell r="J126">
            <v>24198</v>
          </cell>
        </row>
        <row r="127">
          <cell r="F127">
            <v>2114</v>
          </cell>
          <cell r="G127">
            <v>8249</v>
          </cell>
          <cell r="H127">
            <v>17025</v>
          </cell>
          <cell r="I127">
            <v>27219</v>
          </cell>
          <cell r="J127">
            <v>40330</v>
          </cell>
        </row>
        <row r="130">
          <cell r="F130">
            <v>626</v>
          </cell>
          <cell r="G130">
            <v>2442</v>
          </cell>
          <cell r="H130">
            <v>5039</v>
          </cell>
          <cell r="I130">
            <v>8056</v>
          </cell>
          <cell r="J130">
            <v>11937</v>
          </cell>
        </row>
        <row r="131">
          <cell r="F131">
            <v>894</v>
          </cell>
          <cell r="G131">
            <v>3488</v>
          </cell>
          <cell r="H131">
            <v>7198</v>
          </cell>
          <cell r="I131">
            <v>11509</v>
          </cell>
          <cell r="J131">
            <v>17052</v>
          </cell>
        </row>
        <row r="132">
          <cell r="F132">
            <v>1341</v>
          </cell>
          <cell r="G132">
            <v>5232</v>
          </cell>
          <cell r="H132">
            <v>10798</v>
          </cell>
          <cell r="I132">
            <v>17263</v>
          </cell>
          <cell r="J132">
            <v>25579</v>
          </cell>
        </row>
        <row r="133">
          <cell r="F133">
            <v>2235</v>
          </cell>
          <cell r="G133">
            <v>8720</v>
          </cell>
          <cell r="H133">
            <v>17996</v>
          </cell>
          <cell r="I133">
            <v>28772</v>
          </cell>
          <cell r="J133">
            <v>42631</v>
          </cell>
        </row>
        <row r="136">
          <cell r="F136">
            <v>281</v>
          </cell>
          <cell r="G136">
            <v>1241</v>
          </cell>
          <cell r="H136">
            <v>2510</v>
          </cell>
          <cell r="I136">
            <v>3807</v>
          </cell>
          <cell r="J136">
            <v>5427</v>
          </cell>
        </row>
        <row r="137">
          <cell r="F137">
            <v>401</v>
          </cell>
          <cell r="G137">
            <v>1773</v>
          </cell>
          <cell r="H137">
            <v>3586</v>
          </cell>
          <cell r="I137">
            <v>5438</v>
          </cell>
          <cell r="J137">
            <v>7753</v>
          </cell>
        </row>
        <row r="138">
          <cell r="F138">
            <v>601</v>
          </cell>
          <cell r="G138">
            <v>2659</v>
          </cell>
          <cell r="H138">
            <v>5379</v>
          </cell>
          <cell r="I138">
            <v>8158</v>
          </cell>
          <cell r="J138">
            <v>11629</v>
          </cell>
        </row>
        <row r="139">
          <cell r="F139">
            <v>1002</v>
          </cell>
          <cell r="G139">
            <v>4432</v>
          </cell>
          <cell r="H139">
            <v>8965</v>
          </cell>
          <cell r="I139">
            <v>13596</v>
          </cell>
          <cell r="J139">
            <v>19382</v>
          </cell>
        </row>
        <row r="142">
          <cell r="F142">
            <v>412</v>
          </cell>
          <cell r="G142">
            <v>1823</v>
          </cell>
          <cell r="H142">
            <v>3687</v>
          </cell>
          <cell r="I142">
            <v>5591</v>
          </cell>
          <cell r="J142">
            <v>7971</v>
          </cell>
        </row>
        <row r="143">
          <cell r="F143">
            <v>589</v>
          </cell>
          <cell r="G143">
            <v>2604</v>
          </cell>
          <cell r="H143">
            <v>5267</v>
          </cell>
          <cell r="I143">
            <v>7988</v>
          </cell>
          <cell r="J143">
            <v>11387</v>
          </cell>
        </row>
        <row r="144">
          <cell r="F144">
            <v>883</v>
          </cell>
          <cell r="G144">
            <v>3906</v>
          </cell>
          <cell r="H144">
            <v>7900</v>
          </cell>
          <cell r="I144">
            <v>11982</v>
          </cell>
          <cell r="J144">
            <v>17080</v>
          </cell>
        </row>
        <row r="145">
          <cell r="F145">
            <v>1472</v>
          </cell>
          <cell r="G145">
            <v>6510</v>
          </cell>
          <cell r="H145">
            <v>13167</v>
          </cell>
          <cell r="I145">
            <v>19969</v>
          </cell>
          <cell r="J145">
            <v>28467</v>
          </cell>
        </row>
        <row r="148">
          <cell r="F148">
            <v>573</v>
          </cell>
          <cell r="G148">
            <v>2535</v>
          </cell>
          <cell r="H148">
            <v>5126</v>
          </cell>
          <cell r="I148">
            <v>7774</v>
          </cell>
          <cell r="J148">
            <v>11083</v>
          </cell>
        </row>
        <row r="149">
          <cell r="F149">
            <v>818</v>
          </cell>
          <cell r="G149">
            <v>3622</v>
          </cell>
          <cell r="H149">
            <v>7323</v>
          </cell>
          <cell r="I149">
            <v>11106</v>
          </cell>
          <cell r="J149">
            <v>15832</v>
          </cell>
        </row>
        <row r="150">
          <cell r="F150">
            <v>1227</v>
          </cell>
          <cell r="G150">
            <v>5433</v>
          </cell>
          <cell r="H150">
            <v>10985</v>
          </cell>
          <cell r="I150">
            <v>16659</v>
          </cell>
          <cell r="J150">
            <v>23748</v>
          </cell>
        </row>
        <row r="151">
          <cell r="F151">
            <v>2046</v>
          </cell>
          <cell r="G151">
            <v>9054</v>
          </cell>
          <cell r="H151">
            <v>18308</v>
          </cell>
          <cell r="I151">
            <v>27765</v>
          </cell>
          <cell r="J151">
            <v>39580</v>
          </cell>
        </row>
        <row r="154">
          <cell r="F154">
            <v>1438</v>
          </cell>
          <cell r="G154">
            <v>3891</v>
          </cell>
          <cell r="H154">
            <v>8366</v>
          </cell>
          <cell r="I154">
            <v>13892</v>
          </cell>
          <cell r="J154">
            <v>23922</v>
          </cell>
        </row>
        <row r="155">
          <cell r="F155">
            <v>2055</v>
          </cell>
          <cell r="G155">
            <v>5558</v>
          </cell>
          <cell r="H155">
            <v>11951</v>
          </cell>
          <cell r="I155">
            <v>19845</v>
          </cell>
          <cell r="J155">
            <v>34174</v>
          </cell>
        </row>
        <row r="156">
          <cell r="F156">
            <v>3082</v>
          </cell>
          <cell r="G156">
            <v>8337</v>
          </cell>
          <cell r="H156">
            <v>17926</v>
          </cell>
          <cell r="I156">
            <v>29768</v>
          </cell>
          <cell r="J156">
            <v>51261</v>
          </cell>
        </row>
        <row r="157">
          <cell r="F157">
            <v>5137</v>
          </cell>
          <cell r="G157">
            <v>13895</v>
          </cell>
          <cell r="H157">
            <v>29877</v>
          </cell>
          <cell r="I157">
            <v>49613</v>
          </cell>
          <cell r="J157">
            <v>85434</v>
          </cell>
        </row>
        <row r="160">
          <cell r="F160">
            <v>102</v>
          </cell>
          <cell r="G160">
            <v>605</v>
          </cell>
          <cell r="H160">
            <v>935</v>
          </cell>
          <cell r="I160">
            <v>1221</v>
          </cell>
          <cell r="J160">
            <v>1565</v>
          </cell>
        </row>
        <row r="161">
          <cell r="F161">
            <v>146</v>
          </cell>
          <cell r="G161">
            <v>865</v>
          </cell>
          <cell r="H161">
            <v>1335</v>
          </cell>
          <cell r="I161">
            <v>1745</v>
          </cell>
          <cell r="J161">
            <v>2236</v>
          </cell>
        </row>
        <row r="162">
          <cell r="F162">
            <v>220</v>
          </cell>
          <cell r="G162">
            <v>1297</v>
          </cell>
          <cell r="H162">
            <v>2003</v>
          </cell>
          <cell r="I162">
            <v>2617</v>
          </cell>
          <cell r="J162">
            <v>3354</v>
          </cell>
        </row>
        <row r="163">
          <cell r="F163">
            <v>366</v>
          </cell>
          <cell r="G163">
            <v>2162</v>
          </cell>
          <cell r="H163">
            <v>3338</v>
          </cell>
          <cell r="I163">
            <v>4362</v>
          </cell>
          <cell r="J163">
            <v>5590</v>
          </cell>
        </row>
        <row r="166">
          <cell r="F166">
            <v>769</v>
          </cell>
          <cell r="G166">
            <v>3404</v>
          </cell>
          <cell r="H166">
            <v>6884</v>
          </cell>
          <cell r="I166">
            <v>10440</v>
          </cell>
          <cell r="J166">
            <v>14882</v>
          </cell>
        </row>
        <row r="167">
          <cell r="F167">
            <v>1099</v>
          </cell>
          <cell r="G167">
            <v>4863</v>
          </cell>
          <cell r="H167">
            <v>9834</v>
          </cell>
          <cell r="I167">
            <v>14914</v>
          </cell>
          <cell r="J167">
            <v>21260</v>
          </cell>
        </row>
        <row r="168">
          <cell r="F168">
            <v>1648</v>
          </cell>
          <cell r="G168">
            <v>7295</v>
          </cell>
          <cell r="H168">
            <v>14751</v>
          </cell>
          <cell r="I168">
            <v>22371</v>
          </cell>
          <cell r="J168">
            <v>31890</v>
          </cell>
        </row>
        <row r="169">
          <cell r="F169">
            <v>2747</v>
          </cell>
          <cell r="G169">
            <v>12159</v>
          </cell>
          <cell r="H169">
            <v>24585</v>
          </cell>
          <cell r="I169">
            <v>37285</v>
          </cell>
          <cell r="J169">
            <v>53151</v>
          </cell>
        </row>
        <row r="172">
          <cell r="F172">
            <v>2707</v>
          </cell>
          <cell r="G172">
            <v>7321</v>
          </cell>
          <cell r="H172">
            <v>15742</v>
          </cell>
          <cell r="I172">
            <v>26141</v>
          </cell>
          <cell r="J172">
            <v>45016</v>
          </cell>
        </row>
        <row r="173">
          <cell r="F173">
            <v>3867</v>
          </cell>
          <cell r="G173">
            <v>10459</v>
          </cell>
          <cell r="H173">
            <v>22489</v>
          </cell>
          <cell r="I173">
            <v>37344</v>
          </cell>
          <cell r="J173">
            <v>64308</v>
          </cell>
        </row>
        <row r="174">
          <cell r="F174">
            <v>5800</v>
          </cell>
          <cell r="G174">
            <v>15689</v>
          </cell>
          <cell r="H174">
            <v>33734</v>
          </cell>
          <cell r="I174">
            <v>56017</v>
          </cell>
          <cell r="J174">
            <v>96462</v>
          </cell>
        </row>
        <row r="175">
          <cell r="F175">
            <v>9667</v>
          </cell>
          <cell r="G175">
            <v>26148</v>
          </cell>
          <cell r="H175">
            <v>56223</v>
          </cell>
          <cell r="I175">
            <v>93361</v>
          </cell>
          <cell r="J175">
            <v>160770</v>
          </cell>
        </row>
        <row r="178">
          <cell r="F178">
            <v>118</v>
          </cell>
          <cell r="G178">
            <v>697</v>
          </cell>
          <cell r="H178">
            <v>1076</v>
          </cell>
          <cell r="I178">
            <v>1406</v>
          </cell>
          <cell r="J178">
            <v>1802</v>
          </cell>
        </row>
        <row r="179">
          <cell r="F179">
            <v>168</v>
          </cell>
          <cell r="G179">
            <v>995</v>
          </cell>
          <cell r="H179">
            <v>1537</v>
          </cell>
          <cell r="I179">
            <v>2008</v>
          </cell>
          <cell r="J179">
            <v>2574</v>
          </cell>
        </row>
        <row r="180">
          <cell r="F180">
            <v>253</v>
          </cell>
          <cell r="G180">
            <v>1493</v>
          </cell>
          <cell r="H180">
            <v>2305</v>
          </cell>
          <cell r="I180">
            <v>3013</v>
          </cell>
          <cell r="J180">
            <v>3860</v>
          </cell>
        </row>
        <row r="181">
          <cell r="F181">
            <v>421</v>
          </cell>
          <cell r="G181">
            <v>2488</v>
          </cell>
          <cell r="H181">
            <v>3842</v>
          </cell>
          <cell r="I181">
            <v>5021</v>
          </cell>
          <cell r="J181">
            <v>6434</v>
          </cell>
        </row>
        <row r="184">
          <cell r="F184">
            <v>7874</v>
          </cell>
          <cell r="G184">
            <v>17395</v>
          </cell>
          <cell r="H184">
            <v>38142</v>
          </cell>
          <cell r="I184">
            <v>63003</v>
          </cell>
          <cell r="J184">
            <v>113396</v>
          </cell>
        </row>
        <row r="185">
          <cell r="F185">
            <v>11249</v>
          </cell>
          <cell r="G185">
            <v>24850</v>
          </cell>
          <cell r="H185">
            <v>54488</v>
          </cell>
          <cell r="I185">
            <v>90005</v>
          </cell>
          <cell r="J185">
            <v>161994</v>
          </cell>
        </row>
        <row r="186">
          <cell r="F186">
            <v>16874</v>
          </cell>
          <cell r="G186">
            <v>37275</v>
          </cell>
          <cell r="H186">
            <v>81732</v>
          </cell>
          <cell r="I186">
            <v>135007</v>
          </cell>
          <cell r="J186">
            <v>242991</v>
          </cell>
        </row>
        <row r="187">
          <cell r="F187">
            <v>28123</v>
          </cell>
          <cell r="G187">
            <v>62126</v>
          </cell>
          <cell r="H187">
            <v>136220</v>
          </cell>
          <cell r="I187">
            <v>225012</v>
          </cell>
          <cell r="J187">
            <v>404985</v>
          </cell>
        </row>
        <row r="190">
          <cell r="F190">
            <v>42030</v>
          </cell>
          <cell r="G190">
            <v>122096</v>
          </cell>
          <cell r="H190">
            <v>260589</v>
          </cell>
          <cell r="I190">
            <v>433476</v>
          </cell>
          <cell r="J190">
            <v>725013</v>
          </cell>
        </row>
        <row r="191">
          <cell r="F191">
            <v>60043</v>
          </cell>
          <cell r="G191">
            <v>174423</v>
          </cell>
          <cell r="H191">
            <v>372271</v>
          </cell>
          <cell r="I191">
            <v>619251</v>
          </cell>
          <cell r="J191">
            <v>1035733</v>
          </cell>
        </row>
        <row r="192">
          <cell r="F192">
            <v>90065</v>
          </cell>
          <cell r="G192">
            <v>261634</v>
          </cell>
          <cell r="H192">
            <v>558406</v>
          </cell>
          <cell r="I192">
            <v>928877</v>
          </cell>
          <cell r="J192">
            <v>1553599</v>
          </cell>
        </row>
        <row r="193">
          <cell r="F193">
            <v>150108</v>
          </cell>
          <cell r="G193">
            <v>436057</v>
          </cell>
          <cell r="H193">
            <v>930677</v>
          </cell>
          <cell r="I193">
            <v>1548128</v>
          </cell>
          <cell r="J193">
            <v>2589332</v>
          </cell>
        </row>
        <row r="196">
          <cell r="F196">
            <v>6132</v>
          </cell>
          <cell r="G196">
            <v>19370</v>
          </cell>
          <cell r="H196">
            <v>40972</v>
          </cell>
          <cell r="I196">
            <v>68256</v>
          </cell>
          <cell r="J196">
            <v>109668</v>
          </cell>
        </row>
        <row r="197">
          <cell r="F197">
            <v>8760</v>
          </cell>
          <cell r="G197">
            <v>27671</v>
          </cell>
          <cell r="H197">
            <v>58531</v>
          </cell>
          <cell r="I197">
            <v>97509</v>
          </cell>
          <cell r="J197">
            <v>156669</v>
          </cell>
        </row>
        <row r="198">
          <cell r="F198">
            <v>13140</v>
          </cell>
          <cell r="G198">
            <v>41507</v>
          </cell>
          <cell r="H198">
            <v>87797</v>
          </cell>
          <cell r="I198">
            <v>146264</v>
          </cell>
          <cell r="J198">
            <v>235003</v>
          </cell>
        </row>
        <row r="199">
          <cell r="F199">
            <v>21901</v>
          </cell>
          <cell r="G199">
            <v>69179</v>
          </cell>
          <cell r="H199">
            <v>146328</v>
          </cell>
          <cell r="I199">
            <v>243773</v>
          </cell>
          <cell r="J199">
            <v>391672</v>
          </cell>
        </row>
        <row r="202">
          <cell r="F202">
            <v>15750</v>
          </cell>
          <cell r="G202">
            <v>34793</v>
          </cell>
          <cell r="H202">
            <v>76289</v>
          </cell>
          <cell r="I202">
            <v>126015</v>
          </cell>
          <cell r="J202">
            <v>226807</v>
          </cell>
        </row>
        <row r="203">
          <cell r="F203">
            <v>22500</v>
          </cell>
          <cell r="G203">
            <v>49704</v>
          </cell>
          <cell r="H203">
            <v>108984</v>
          </cell>
          <cell r="I203">
            <v>180021</v>
          </cell>
          <cell r="J203">
            <v>324010</v>
          </cell>
        </row>
        <row r="204">
          <cell r="F204">
            <v>33750</v>
          </cell>
          <cell r="G204">
            <v>74556</v>
          </cell>
          <cell r="H204">
            <v>163475</v>
          </cell>
          <cell r="I204">
            <v>270032</v>
          </cell>
          <cell r="J204">
            <v>486015</v>
          </cell>
        </row>
        <row r="205">
          <cell r="F205">
            <v>56249</v>
          </cell>
          <cell r="G205">
            <v>124259</v>
          </cell>
          <cell r="H205">
            <v>272459</v>
          </cell>
          <cell r="I205">
            <v>450054</v>
          </cell>
          <cell r="J205">
            <v>810025</v>
          </cell>
        </row>
        <row r="208">
          <cell r="F208">
            <v>42123</v>
          </cell>
          <cell r="G208">
            <v>122364</v>
          </cell>
          <cell r="H208">
            <v>261162</v>
          </cell>
          <cell r="I208">
            <v>434428</v>
          </cell>
          <cell r="J208">
            <v>726604</v>
          </cell>
        </row>
        <row r="209">
          <cell r="F209">
            <v>60175</v>
          </cell>
          <cell r="G209">
            <v>174806</v>
          </cell>
          <cell r="H209">
            <v>373088</v>
          </cell>
          <cell r="I209">
            <v>620611</v>
          </cell>
          <cell r="J209">
            <v>1038006</v>
          </cell>
        </row>
        <row r="210">
          <cell r="F210">
            <v>90263</v>
          </cell>
          <cell r="G210">
            <v>262209</v>
          </cell>
          <cell r="H210">
            <v>559632</v>
          </cell>
          <cell r="I210">
            <v>930916</v>
          </cell>
          <cell r="J210">
            <v>1557009</v>
          </cell>
        </row>
        <row r="211">
          <cell r="F211">
            <v>150438</v>
          </cell>
          <cell r="G211">
            <v>437014</v>
          </cell>
          <cell r="H211">
            <v>932720</v>
          </cell>
          <cell r="I211">
            <v>1551527</v>
          </cell>
          <cell r="J211">
            <v>2595016</v>
          </cell>
        </row>
        <row r="214">
          <cell r="F214">
            <v>9703</v>
          </cell>
          <cell r="G214">
            <v>30650</v>
          </cell>
          <cell r="H214">
            <v>64832</v>
          </cell>
          <cell r="I214">
            <v>108006</v>
          </cell>
          <cell r="J214">
            <v>173534</v>
          </cell>
        </row>
        <row r="215">
          <cell r="F215">
            <v>13862</v>
          </cell>
          <cell r="G215">
            <v>43786</v>
          </cell>
          <cell r="H215">
            <v>92617</v>
          </cell>
          <cell r="I215">
            <v>154294</v>
          </cell>
          <cell r="J215">
            <v>247905</v>
          </cell>
        </row>
        <row r="216">
          <cell r="F216">
            <v>20793</v>
          </cell>
          <cell r="G216">
            <v>65679</v>
          </cell>
          <cell r="H216">
            <v>138926</v>
          </cell>
          <cell r="I216">
            <v>231441</v>
          </cell>
          <cell r="J216">
            <v>371858</v>
          </cell>
        </row>
        <row r="217">
          <cell r="F217">
            <v>34655</v>
          </cell>
          <cell r="G217">
            <v>109465</v>
          </cell>
          <cell r="H217">
            <v>231543</v>
          </cell>
          <cell r="I217">
            <v>385735</v>
          </cell>
          <cell r="J217">
            <v>619763</v>
          </cell>
        </row>
        <row r="220">
          <cell r="F220">
            <v>19836</v>
          </cell>
          <cell r="G220">
            <v>77519</v>
          </cell>
          <cell r="H220">
            <v>159929</v>
          </cell>
          <cell r="I220">
            <v>255681</v>
          </cell>
          <cell r="J220">
            <v>378887</v>
          </cell>
        </row>
        <row r="221">
          <cell r="F221">
            <v>28337</v>
          </cell>
          <cell r="G221">
            <v>110741</v>
          </cell>
          <cell r="H221">
            <v>228469</v>
          </cell>
          <cell r="I221">
            <v>365259</v>
          </cell>
          <cell r="J221">
            <v>541267</v>
          </cell>
        </row>
        <row r="222">
          <cell r="F222">
            <v>42505</v>
          </cell>
          <cell r="G222">
            <v>166112</v>
          </cell>
          <cell r="H222">
            <v>342704</v>
          </cell>
          <cell r="I222">
            <v>547888</v>
          </cell>
          <cell r="J222">
            <v>811900</v>
          </cell>
        </row>
        <row r="223">
          <cell r="F223">
            <v>70841</v>
          </cell>
          <cell r="G223">
            <v>276853</v>
          </cell>
          <cell r="H223">
            <v>571173</v>
          </cell>
          <cell r="I223">
            <v>913147</v>
          </cell>
          <cell r="J223">
            <v>1353167</v>
          </cell>
        </row>
        <row r="226">
          <cell r="F226">
            <v>5383</v>
          </cell>
          <cell r="G226">
            <v>21020</v>
          </cell>
          <cell r="H226">
            <v>43363</v>
          </cell>
          <cell r="I226">
            <v>69330</v>
          </cell>
          <cell r="J226">
            <v>102739</v>
          </cell>
        </row>
        <row r="227">
          <cell r="F227">
            <v>7690</v>
          </cell>
          <cell r="G227">
            <v>30029</v>
          </cell>
          <cell r="H227">
            <v>61947</v>
          </cell>
          <cell r="I227">
            <v>99043</v>
          </cell>
          <cell r="J227">
            <v>146770</v>
          </cell>
        </row>
        <row r="228">
          <cell r="F228">
            <v>11534</v>
          </cell>
          <cell r="G228">
            <v>45043</v>
          </cell>
          <cell r="H228">
            <v>92920</v>
          </cell>
          <cell r="I228">
            <v>148564</v>
          </cell>
          <cell r="J228">
            <v>220156</v>
          </cell>
        </row>
        <row r="229">
          <cell r="F229">
            <v>19224</v>
          </cell>
          <cell r="G229">
            <v>75071</v>
          </cell>
          <cell r="H229">
            <v>154866</v>
          </cell>
          <cell r="I229">
            <v>247607</v>
          </cell>
          <cell r="J229">
            <v>366926</v>
          </cell>
        </row>
        <row r="232">
          <cell r="F232">
            <v>4910</v>
          </cell>
          <cell r="G232">
            <v>24825</v>
          </cell>
          <cell r="H232">
            <v>47408</v>
          </cell>
          <cell r="I232">
            <v>68070</v>
          </cell>
          <cell r="J232">
            <v>93597</v>
          </cell>
        </row>
        <row r="233">
          <cell r="F233">
            <v>7015</v>
          </cell>
          <cell r="G233">
            <v>35465</v>
          </cell>
          <cell r="H233">
            <v>67725</v>
          </cell>
          <cell r="I233">
            <v>97243</v>
          </cell>
          <cell r="J233">
            <v>133709</v>
          </cell>
        </row>
        <row r="234">
          <cell r="F234">
            <v>10522</v>
          </cell>
          <cell r="G234">
            <v>53197</v>
          </cell>
          <cell r="H234">
            <v>101588</v>
          </cell>
          <cell r="I234">
            <v>145864</v>
          </cell>
          <cell r="J234">
            <v>200564</v>
          </cell>
        </row>
        <row r="235">
          <cell r="F235">
            <v>17537</v>
          </cell>
          <cell r="G235">
            <v>88661</v>
          </cell>
          <cell r="H235">
            <v>169313</v>
          </cell>
          <cell r="I235">
            <v>243107</v>
          </cell>
          <cell r="J235">
            <v>334274</v>
          </cell>
        </row>
        <row r="238">
          <cell r="F238">
            <v>5942</v>
          </cell>
          <cell r="G238">
            <v>23206</v>
          </cell>
          <cell r="H238">
            <v>47872</v>
          </cell>
          <cell r="I238">
            <v>76540</v>
          </cell>
          <cell r="J238">
            <v>113423</v>
          </cell>
        </row>
        <row r="239">
          <cell r="F239">
            <v>8489</v>
          </cell>
          <cell r="G239">
            <v>33151</v>
          </cell>
          <cell r="H239">
            <v>68388</v>
          </cell>
          <cell r="I239">
            <v>109342</v>
          </cell>
          <cell r="J239">
            <v>162033</v>
          </cell>
        </row>
        <row r="240">
          <cell r="F240">
            <v>12734</v>
          </cell>
          <cell r="G240">
            <v>49727</v>
          </cell>
          <cell r="H240">
            <v>102583</v>
          </cell>
          <cell r="I240">
            <v>164013</v>
          </cell>
          <cell r="J240">
            <v>243050</v>
          </cell>
        </row>
        <row r="241">
          <cell r="F241">
            <v>21223</v>
          </cell>
          <cell r="G241">
            <v>82878</v>
          </cell>
          <cell r="H241">
            <v>170971</v>
          </cell>
          <cell r="I241">
            <v>273356</v>
          </cell>
          <cell r="J241">
            <v>405083</v>
          </cell>
        </row>
        <row r="244">
          <cell r="F244">
            <v>5243</v>
          </cell>
          <cell r="G244">
            <v>26505</v>
          </cell>
          <cell r="H244">
            <v>50616</v>
          </cell>
          <cell r="I244">
            <v>72676</v>
          </cell>
          <cell r="J244">
            <v>99930</v>
          </cell>
        </row>
        <row r="245">
          <cell r="F245">
            <v>7490</v>
          </cell>
          <cell r="G245">
            <v>37864</v>
          </cell>
          <cell r="H245">
            <v>72308</v>
          </cell>
          <cell r="I245">
            <v>103823</v>
          </cell>
          <cell r="J245">
            <v>142758</v>
          </cell>
        </row>
        <row r="246">
          <cell r="F246">
            <v>11235</v>
          </cell>
          <cell r="G246">
            <v>56797</v>
          </cell>
          <cell r="H246">
            <v>108462</v>
          </cell>
          <cell r="I246">
            <v>155735</v>
          </cell>
          <cell r="J246">
            <v>214136</v>
          </cell>
        </row>
        <row r="247">
          <cell r="F247">
            <v>18724</v>
          </cell>
          <cell r="G247">
            <v>94661</v>
          </cell>
          <cell r="H247">
            <v>180771</v>
          </cell>
          <cell r="I247">
            <v>259558</v>
          </cell>
          <cell r="J247">
            <v>356894</v>
          </cell>
        </row>
        <row r="250">
          <cell r="F250">
            <v>4079</v>
          </cell>
          <cell r="G250">
            <v>18044</v>
          </cell>
          <cell r="H250">
            <v>36494</v>
          </cell>
          <cell r="I250">
            <v>55345</v>
          </cell>
          <cell r="J250">
            <v>78896</v>
          </cell>
        </row>
        <row r="251">
          <cell r="F251">
            <v>5827</v>
          </cell>
          <cell r="G251">
            <v>25777</v>
          </cell>
          <cell r="H251">
            <v>52135</v>
          </cell>
          <cell r="I251">
            <v>79064</v>
          </cell>
          <cell r="J251">
            <v>112709</v>
          </cell>
        </row>
        <row r="252">
          <cell r="F252">
            <v>8740</v>
          </cell>
          <cell r="G252">
            <v>38666</v>
          </cell>
          <cell r="H252">
            <v>78202</v>
          </cell>
          <cell r="I252">
            <v>118595</v>
          </cell>
          <cell r="J252">
            <v>169063</v>
          </cell>
        </row>
        <row r="253">
          <cell r="F253">
            <v>14567</v>
          </cell>
          <cell r="G253">
            <v>64444</v>
          </cell>
          <cell r="H253">
            <v>130337</v>
          </cell>
          <cell r="I253">
            <v>197659</v>
          </cell>
          <cell r="J253">
            <v>281772</v>
          </cell>
        </row>
        <row r="256">
          <cell r="F256">
            <v>5236</v>
          </cell>
          <cell r="G256">
            <v>23164</v>
          </cell>
          <cell r="H256">
            <v>46849</v>
          </cell>
          <cell r="I256">
            <v>71047</v>
          </cell>
          <cell r="J256">
            <v>101281</v>
          </cell>
        </row>
        <row r="257">
          <cell r="F257">
            <v>7480</v>
          </cell>
          <cell r="G257">
            <v>33091</v>
          </cell>
          <cell r="H257">
            <v>66927</v>
          </cell>
          <cell r="I257">
            <v>101496</v>
          </cell>
          <cell r="J257">
            <v>144687</v>
          </cell>
        </row>
        <row r="258">
          <cell r="F258">
            <v>11220</v>
          </cell>
          <cell r="G258">
            <v>49637</v>
          </cell>
          <cell r="H258">
            <v>100390</v>
          </cell>
          <cell r="I258">
            <v>152243</v>
          </cell>
          <cell r="J258">
            <v>217030</v>
          </cell>
        </row>
        <row r="259">
          <cell r="F259">
            <v>18700</v>
          </cell>
          <cell r="G259">
            <v>82728</v>
          </cell>
          <cell r="H259">
            <v>167317</v>
          </cell>
          <cell r="I259">
            <v>253739</v>
          </cell>
          <cell r="J259">
            <v>361717</v>
          </cell>
        </row>
        <row r="262">
          <cell r="F262">
            <v>15991</v>
          </cell>
          <cell r="G262">
            <v>80852</v>
          </cell>
          <cell r="H262">
            <v>154396</v>
          </cell>
          <cell r="I262">
            <v>221688</v>
          </cell>
          <cell r="J262">
            <v>304827</v>
          </cell>
        </row>
        <row r="263">
          <cell r="F263">
            <v>22845</v>
          </cell>
          <cell r="G263">
            <v>115502</v>
          </cell>
          <cell r="H263">
            <v>220566</v>
          </cell>
          <cell r="I263">
            <v>316698</v>
          </cell>
          <cell r="J263">
            <v>435467</v>
          </cell>
        </row>
        <row r="264">
          <cell r="F264">
            <v>34267</v>
          </cell>
          <cell r="G264">
            <v>173253</v>
          </cell>
          <cell r="H264">
            <v>330848</v>
          </cell>
          <cell r="I264">
            <v>475047</v>
          </cell>
          <cell r="J264">
            <v>653200</v>
          </cell>
        </row>
        <row r="265">
          <cell r="F265">
            <v>57112</v>
          </cell>
          <cell r="G265">
            <v>288755</v>
          </cell>
          <cell r="H265">
            <v>551414</v>
          </cell>
          <cell r="I265">
            <v>791744</v>
          </cell>
          <cell r="J265">
            <v>1088666</v>
          </cell>
        </row>
        <row r="268">
          <cell r="F268">
            <v>15699</v>
          </cell>
          <cell r="G268">
            <v>69465</v>
          </cell>
          <cell r="H268">
            <v>140488</v>
          </cell>
          <cell r="I268">
            <v>213061</v>
          </cell>
          <cell r="J268">
            <v>303728</v>
          </cell>
        </row>
        <row r="269">
          <cell r="F269">
            <v>22428</v>
          </cell>
          <cell r="G269">
            <v>99235</v>
          </cell>
          <cell r="H269">
            <v>200698</v>
          </cell>
          <cell r="I269">
            <v>304372</v>
          </cell>
          <cell r="J269">
            <v>433897</v>
          </cell>
        </row>
        <row r="270">
          <cell r="F270">
            <v>33641</v>
          </cell>
          <cell r="G270">
            <v>148853</v>
          </cell>
          <cell r="H270">
            <v>301047</v>
          </cell>
          <cell r="I270">
            <v>456559</v>
          </cell>
          <cell r="J270">
            <v>650846</v>
          </cell>
        </row>
        <row r="271">
          <cell r="F271">
            <v>56069</v>
          </cell>
          <cell r="G271">
            <v>248088</v>
          </cell>
          <cell r="H271">
            <v>501744</v>
          </cell>
          <cell r="I271">
            <v>760931</v>
          </cell>
          <cell r="J271">
            <v>1084743</v>
          </cell>
        </row>
        <row r="274">
          <cell r="F274">
            <v>19274</v>
          </cell>
          <cell r="G274">
            <v>85283</v>
          </cell>
          <cell r="H274">
            <v>172479</v>
          </cell>
          <cell r="I274">
            <v>261577</v>
          </cell>
          <cell r="J274">
            <v>372890</v>
          </cell>
        </row>
        <row r="275">
          <cell r="F275">
            <v>27535</v>
          </cell>
          <cell r="G275">
            <v>121832</v>
          </cell>
          <cell r="H275">
            <v>246399</v>
          </cell>
          <cell r="I275">
            <v>373681</v>
          </cell>
          <cell r="J275">
            <v>532700</v>
          </cell>
        </row>
        <row r="276">
          <cell r="F276">
            <v>41302</v>
          </cell>
          <cell r="G276">
            <v>182748</v>
          </cell>
          <cell r="H276">
            <v>369598</v>
          </cell>
          <cell r="I276">
            <v>560522</v>
          </cell>
          <cell r="J276">
            <v>799050</v>
          </cell>
        </row>
        <row r="277">
          <cell r="F277">
            <v>68837</v>
          </cell>
          <cell r="G277">
            <v>304580</v>
          </cell>
          <cell r="H277">
            <v>615997</v>
          </cell>
          <cell r="I277">
            <v>934203</v>
          </cell>
          <cell r="J277">
            <v>1331751</v>
          </cell>
        </row>
        <row r="280">
          <cell r="F280">
            <v>17634</v>
          </cell>
          <cell r="G280">
            <v>89158</v>
          </cell>
          <cell r="H280">
            <v>170258</v>
          </cell>
          <cell r="I280">
            <v>244464</v>
          </cell>
          <cell r="J280">
            <v>336144</v>
          </cell>
        </row>
        <row r="281">
          <cell r="F281">
            <v>25192</v>
          </cell>
          <cell r="G281">
            <v>127369</v>
          </cell>
          <cell r="H281">
            <v>243226</v>
          </cell>
          <cell r="I281">
            <v>349235</v>
          </cell>
          <cell r="J281">
            <v>480206</v>
          </cell>
        </row>
        <row r="282">
          <cell r="F282">
            <v>37788</v>
          </cell>
          <cell r="G282">
            <v>191053</v>
          </cell>
          <cell r="H282">
            <v>364839</v>
          </cell>
          <cell r="I282">
            <v>523852</v>
          </cell>
          <cell r="J282">
            <v>720308</v>
          </cell>
        </row>
        <row r="283">
          <cell r="F283">
            <v>62980</v>
          </cell>
          <cell r="G283">
            <v>318422</v>
          </cell>
          <cell r="H283">
            <v>608065</v>
          </cell>
          <cell r="I283">
            <v>873087</v>
          </cell>
          <cell r="J283">
            <v>1200514</v>
          </cell>
        </row>
        <row r="286">
          <cell r="F286">
            <v>24192</v>
          </cell>
          <cell r="G286">
            <v>94512</v>
          </cell>
          <cell r="H286">
            <v>194986</v>
          </cell>
          <cell r="I286">
            <v>311731</v>
          </cell>
          <cell r="J286">
            <v>461948</v>
          </cell>
        </row>
        <row r="287">
          <cell r="F287">
            <v>34560</v>
          </cell>
          <cell r="G287">
            <v>135017</v>
          </cell>
          <cell r="H287">
            <v>278552</v>
          </cell>
          <cell r="I287">
            <v>445329</v>
          </cell>
          <cell r="J287">
            <v>659925</v>
          </cell>
        </row>
        <row r="288">
          <cell r="F288">
            <v>51840</v>
          </cell>
          <cell r="G288">
            <v>202526</v>
          </cell>
          <cell r="H288">
            <v>417828</v>
          </cell>
          <cell r="I288">
            <v>667994</v>
          </cell>
          <cell r="J288">
            <v>989888</v>
          </cell>
        </row>
        <row r="289">
          <cell r="F289">
            <v>86400</v>
          </cell>
          <cell r="G289">
            <v>337543</v>
          </cell>
          <cell r="H289">
            <v>696380</v>
          </cell>
          <cell r="I289">
            <v>1113323</v>
          </cell>
          <cell r="J289">
            <v>1649813</v>
          </cell>
        </row>
        <row r="292">
          <cell r="F292">
            <v>31373</v>
          </cell>
          <cell r="G292">
            <v>122569</v>
          </cell>
          <cell r="H292">
            <v>252870</v>
          </cell>
          <cell r="I292">
            <v>404271</v>
          </cell>
          <cell r="J292">
            <v>599081</v>
          </cell>
        </row>
        <row r="293">
          <cell r="F293">
            <v>44819</v>
          </cell>
          <cell r="G293">
            <v>175098</v>
          </cell>
          <cell r="H293">
            <v>361243</v>
          </cell>
          <cell r="I293">
            <v>577530</v>
          </cell>
          <cell r="J293">
            <v>855830</v>
          </cell>
        </row>
        <row r="294">
          <cell r="F294">
            <v>67229</v>
          </cell>
          <cell r="G294">
            <v>262647</v>
          </cell>
          <cell r="H294">
            <v>541864</v>
          </cell>
          <cell r="I294">
            <v>866295</v>
          </cell>
          <cell r="J294">
            <v>1283746</v>
          </cell>
        </row>
        <row r="295">
          <cell r="F295">
            <v>112048</v>
          </cell>
          <cell r="G295">
            <v>437746</v>
          </cell>
          <cell r="H295">
            <v>903107</v>
          </cell>
          <cell r="I295">
            <v>1443824</v>
          </cell>
          <cell r="J295">
            <v>2139576</v>
          </cell>
        </row>
        <row r="298">
          <cell r="F298">
            <v>792</v>
          </cell>
          <cell r="G298">
            <v>3503</v>
          </cell>
          <cell r="H298">
            <v>7083</v>
          </cell>
          <cell r="I298">
            <v>10742</v>
          </cell>
          <cell r="J298">
            <v>15314</v>
          </cell>
        </row>
        <row r="299">
          <cell r="F299">
            <v>1131</v>
          </cell>
          <cell r="G299">
            <v>5004</v>
          </cell>
          <cell r="H299">
            <v>10119</v>
          </cell>
          <cell r="I299">
            <v>15346</v>
          </cell>
          <cell r="J299">
            <v>21877</v>
          </cell>
        </row>
        <row r="300">
          <cell r="F300">
            <v>1696</v>
          </cell>
          <cell r="G300">
            <v>7507</v>
          </cell>
          <cell r="H300">
            <v>15179</v>
          </cell>
          <cell r="I300">
            <v>23019</v>
          </cell>
          <cell r="J300">
            <v>32815</v>
          </cell>
        </row>
        <row r="301">
          <cell r="F301">
            <v>2827</v>
          </cell>
          <cell r="G301">
            <v>12511</v>
          </cell>
          <cell r="H301">
            <v>25298</v>
          </cell>
          <cell r="I301">
            <v>38366</v>
          </cell>
          <cell r="J301">
            <v>54692</v>
          </cell>
        </row>
        <row r="304">
          <cell r="F304">
            <v>3519</v>
          </cell>
          <cell r="G304">
            <v>9519</v>
          </cell>
          <cell r="H304">
            <v>20467</v>
          </cell>
          <cell r="I304">
            <v>33987</v>
          </cell>
          <cell r="J304">
            <v>58526</v>
          </cell>
        </row>
        <row r="305">
          <cell r="F305">
            <v>5027</v>
          </cell>
          <cell r="G305">
            <v>13598</v>
          </cell>
          <cell r="H305">
            <v>29239</v>
          </cell>
          <cell r="I305">
            <v>48553</v>
          </cell>
          <cell r="J305">
            <v>83609</v>
          </cell>
        </row>
        <row r="306">
          <cell r="F306">
            <v>7541</v>
          </cell>
          <cell r="G306">
            <v>20397</v>
          </cell>
          <cell r="H306">
            <v>43859</v>
          </cell>
          <cell r="I306">
            <v>72829</v>
          </cell>
          <cell r="J306">
            <v>125414</v>
          </cell>
        </row>
        <row r="307">
          <cell r="F307">
            <v>12568</v>
          </cell>
          <cell r="G307">
            <v>33995</v>
          </cell>
          <cell r="H307">
            <v>73098</v>
          </cell>
          <cell r="I307">
            <v>121382</v>
          </cell>
          <cell r="J307">
            <v>209023</v>
          </cell>
        </row>
        <row r="310">
          <cell r="F310">
            <v>164</v>
          </cell>
          <cell r="G310">
            <v>971</v>
          </cell>
          <cell r="H310">
            <v>1499</v>
          </cell>
          <cell r="I310">
            <v>1959</v>
          </cell>
          <cell r="J310">
            <v>2510</v>
          </cell>
        </row>
        <row r="311">
          <cell r="F311">
            <v>235</v>
          </cell>
          <cell r="G311">
            <v>1387</v>
          </cell>
          <cell r="H311">
            <v>2141</v>
          </cell>
          <cell r="I311">
            <v>2798</v>
          </cell>
          <cell r="J311">
            <v>3586</v>
          </cell>
        </row>
        <row r="312">
          <cell r="F312">
            <v>352</v>
          </cell>
          <cell r="G312">
            <v>2080</v>
          </cell>
          <cell r="H312">
            <v>3212</v>
          </cell>
          <cell r="I312">
            <v>4197</v>
          </cell>
          <cell r="J312">
            <v>5379</v>
          </cell>
        </row>
        <row r="313">
          <cell r="F313">
            <v>587</v>
          </cell>
          <cell r="G313">
            <v>3467</v>
          </cell>
          <cell r="H313">
            <v>5353</v>
          </cell>
          <cell r="I313">
            <v>6995</v>
          </cell>
          <cell r="J313">
            <v>8964</v>
          </cell>
        </row>
        <row r="316">
          <cell r="F316">
            <v>28070</v>
          </cell>
          <cell r="G316">
            <v>62010</v>
          </cell>
          <cell r="H316">
            <v>135967</v>
          </cell>
          <cell r="I316">
            <v>224593</v>
          </cell>
          <cell r="J316">
            <v>404231</v>
          </cell>
        </row>
        <row r="317">
          <cell r="F317">
            <v>40101</v>
          </cell>
          <cell r="G317">
            <v>88586</v>
          </cell>
          <cell r="H317">
            <v>194238</v>
          </cell>
          <cell r="I317">
            <v>320847</v>
          </cell>
          <cell r="J317">
            <v>577473</v>
          </cell>
        </row>
        <row r="318">
          <cell r="F318">
            <v>60151</v>
          </cell>
          <cell r="G318">
            <v>132878</v>
          </cell>
          <cell r="H318">
            <v>291357</v>
          </cell>
          <cell r="I318">
            <v>481270</v>
          </cell>
          <cell r="J318">
            <v>866210</v>
          </cell>
        </row>
        <row r="319">
          <cell r="F319">
            <v>100251</v>
          </cell>
          <cell r="G319">
            <v>221464</v>
          </cell>
          <cell r="H319">
            <v>485596</v>
          </cell>
          <cell r="I319">
            <v>802117</v>
          </cell>
          <cell r="J319">
            <v>1443683</v>
          </cell>
        </row>
        <row r="322">
          <cell r="F322">
            <v>52951</v>
          </cell>
          <cell r="G322">
            <v>153820</v>
          </cell>
          <cell r="H322">
            <v>328298</v>
          </cell>
          <cell r="I322">
            <v>546105</v>
          </cell>
          <cell r="J322">
            <v>913392</v>
          </cell>
        </row>
        <row r="323">
          <cell r="F323">
            <v>75644</v>
          </cell>
          <cell r="G323">
            <v>219743</v>
          </cell>
          <cell r="H323">
            <v>468997</v>
          </cell>
          <cell r="I323">
            <v>780150</v>
          </cell>
          <cell r="J323">
            <v>1304845</v>
          </cell>
        </row>
        <row r="324">
          <cell r="F324">
            <v>113466</v>
          </cell>
          <cell r="G324">
            <v>329614</v>
          </cell>
          <cell r="H324">
            <v>703496</v>
          </cell>
          <cell r="I324">
            <v>1170226</v>
          </cell>
          <cell r="J324">
            <v>1957268</v>
          </cell>
        </row>
        <row r="325">
          <cell r="F325">
            <v>189111</v>
          </cell>
          <cell r="G325">
            <v>549357</v>
          </cell>
          <cell r="H325">
            <v>1172493</v>
          </cell>
          <cell r="I325">
            <v>1950376</v>
          </cell>
          <cell r="J325">
            <v>3262113</v>
          </cell>
        </row>
        <row r="328">
          <cell r="F328">
            <v>15926</v>
          </cell>
          <cell r="G328">
            <v>50305</v>
          </cell>
          <cell r="H328">
            <v>106406</v>
          </cell>
          <cell r="I328">
            <v>177266</v>
          </cell>
          <cell r="J328">
            <v>284814</v>
          </cell>
        </row>
        <row r="329">
          <cell r="F329">
            <v>22751</v>
          </cell>
          <cell r="G329">
            <v>71864</v>
          </cell>
          <cell r="H329">
            <v>152009</v>
          </cell>
          <cell r="I329">
            <v>253237</v>
          </cell>
          <cell r="J329">
            <v>406878</v>
          </cell>
        </row>
        <row r="330">
          <cell r="F330">
            <v>34127</v>
          </cell>
          <cell r="G330">
            <v>107797</v>
          </cell>
          <cell r="H330">
            <v>228014</v>
          </cell>
          <cell r="I330">
            <v>379856</v>
          </cell>
          <cell r="J330">
            <v>610316</v>
          </cell>
        </row>
        <row r="331">
          <cell r="F331">
            <v>56878</v>
          </cell>
          <cell r="G331">
            <v>179661</v>
          </cell>
          <cell r="H331">
            <v>380023</v>
          </cell>
          <cell r="I331">
            <v>633093</v>
          </cell>
          <cell r="J331">
            <v>1017194</v>
          </cell>
        </row>
        <row r="334">
          <cell r="F334">
            <v>41120</v>
          </cell>
          <cell r="G334">
            <v>160607</v>
          </cell>
          <cell r="H334">
            <v>331342</v>
          </cell>
          <cell r="I334">
            <v>529743</v>
          </cell>
          <cell r="J334">
            <v>785001</v>
          </cell>
        </row>
        <row r="335">
          <cell r="F335">
            <v>58743</v>
          </cell>
          <cell r="G335">
            <v>229439</v>
          </cell>
          <cell r="H335">
            <v>473345</v>
          </cell>
          <cell r="I335">
            <v>756776</v>
          </cell>
          <cell r="J335">
            <v>1121429</v>
          </cell>
        </row>
        <row r="336">
          <cell r="F336">
            <v>88114</v>
          </cell>
          <cell r="G336">
            <v>344159</v>
          </cell>
          <cell r="H336">
            <v>710018</v>
          </cell>
          <cell r="I336">
            <v>1135164</v>
          </cell>
          <cell r="J336">
            <v>1682144</v>
          </cell>
        </row>
        <row r="337">
          <cell r="F337">
            <v>146857</v>
          </cell>
          <cell r="G337">
            <v>573598</v>
          </cell>
          <cell r="H337">
            <v>1183363</v>
          </cell>
          <cell r="I337">
            <v>1891939</v>
          </cell>
          <cell r="J337">
            <v>2803574</v>
          </cell>
        </row>
        <row r="340">
          <cell r="F340">
            <v>19660</v>
          </cell>
          <cell r="G340">
            <v>99422</v>
          </cell>
          <cell r="H340">
            <v>189850</v>
          </cell>
          <cell r="I340">
            <v>272600</v>
          </cell>
          <cell r="J340">
            <v>374833</v>
          </cell>
        </row>
        <row r="341">
          <cell r="F341">
            <v>28085</v>
          </cell>
          <cell r="G341">
            <v>142031</v>
          </cell>
          <cell r="H341">
            <v>271215</v>
          </cell>
          <cell r="I341">
            <v>389429</v>
          </cell>
          <cell r="J341">
            <v>535476</v>
          </cell>
        </row>
        <row r="342">
          <cell r="F342">
            <v>42128</v>
          </cell>
          <cell r="G342">
            <v>213046</v>
          </cell>
          <cell r="H342">
            <v>406822</v>
          </cell>
          <cell r="I342">
            <v>584143</v>
          </cell>
          <cell r="J342">
            <v>803214</v>
          </cell>
        </row>
        <row r="343">
          <cell r="F343">
            <v>70213</v>
          </cell>
          <cell r="G343">
            <v>355077</v>
          </cell>
          <cell r="H343">
            <v>678037</v>
          </cell>
          <cell r="I343">
            <v>973572</v>
          </cell>
          <cell r="J343">
            <v>1338690</v>
          </cell>
        </row>
        <row r="346">
          <cell r="F346">
            <v>53833</v>
          </cell>
          <cell r="G346">
            <v>210262</v>
          </cell>
          <cell r="H346">
            <v>433782</v>
          </cell>
          <cell r="I346">
            <v>693523</v>
          </cell>
          <cell r="J346">
            <v>1027698</v>
          </cell>
        </row>
        <row r="347">
          <cell r="F347">
            <v>76904</v>
          </cell>
          <cell r="G347">
            <v>300374</v>
          </cell>
          <cell r="H347">
            <v>619689</v>
          </cell>
          <cell r="I347">
            <v>990747</v>
          </cell>
          <cell r="J347">
            <v>1468140</v>
          </cell>
        </row>
        <row r="348">
          <cell r="F348">
            <v>115356</v>
          </cell>
          <cell r="G348">
            <v>450562</v>
          </cell>
          <cell r="H348">
            <v>929533</v>
          </cell>
          <cell r="I348">
            <v>1486120</v>
          </cell>
          <cell r="J348">
            <v>2202210</v>
          </cell>
        </row>
        <row r="349">
          <cell r="F349">
            <v>192260</v>
          </cell>
          <cell r="G349">
            <v>750936</v>
          </cell>
          <cell r="H349">
            <v>1549222</v>
          </cell>
          <cell r="I349">
            <v>2476867</v>
          </cell>
          <cell r="J349">
            <v>3670350</v>
          </cell>
        </row>
        <row r="352">
          <cell r="F352">
            <v>38037</v>
          </cell>
          <cell r="G352">
            <v>168301</v>
          </cell>
          <cell r="H352">
            <v>340387</v>
          </cell>
          <cell r="I352">
            <v>516227</v>
          </cell>
          <cell r="J352">
            <v>735907</v>
          </cell>
        </row>
        <row r="353">
          <cell r="F353">
            <v>54338</v>
          </cell>
          <cell r="G353">
            <v>240430</v>
          </cell>
          <cell r="H353">
            <v>486267</v>
          </cell>
          <cell r="I353">
            <v>737467</v>
          </cell>
          <cell r="J353">
            <v>1051296</v>
          </cell>
        </row>
        <row r="354">
          <cell r="F354">
            <v>81507</v>
          </cell>
          <cell r="G354">
            <v>360646</v>
          </cell>
          <cell r="H354">
            <v>729401</v>
          </cell>
          <cell r="I354">
            <v>1106200</v>
          </cell>
          <cell r="J354">
            <v>1576944</v>
          </cell>
        </row>
        <row r="355">
          <cell r="F355">
            <v>135846</v>
          </cell>
          <cell r="G355">
            <v>601076</v>
          </cell>
          <cell r="H355">
            <v>1215668</v>
          </cell>
          <cell r="I355">
            <v>1843667</v>
          </cell>
          <cell r="J355">
            <v>2628239</v>
          </cell>
        </row>
        <row r="358">
          <cell r="F358">
            <v>86466</v>
          </cell>
          <cell r="G358">
            <v>337802</v>
          </cell>
          <cell r="H358">
            <v>696914</v>
          </cell>
          <cell r="I358">
            <v>1114177</v>
          </cell>
          <cell r="J358">
            <v>1651078</v>
          </cell>
        </row>
        <row r="359">
          <cell r="F359">
            <v>123523</v>
          </cell>
          <cell r="G359">
            <v>482574</v>
          </cell>
          <cell r="H359">
            <v>995592</v>
          </cell>
          <cell r="I359">
            <v>1591682</v>
          </cell>
          <cell r="J359">
            <v>2358683</v>
          </cell>
        </row>
        <row r="360">
          <cell r="F360">
            <v>185284</v>
          </cell>
          <cell r="G360">
            <v>723861</v>
          </cell>
          <cell r="H360">
            <v>1493388</v>
          </cell>
          <cell r="I360">
            <v>2387523</v>
          </cell>
          <cell r="J360">
            <v>3538025</v>
          </cell>
        </row>
        <row r="361">
          <cell r="F361">
            <v>308807</v>
          </cell>
          <cell r="G361">
            <v>1206435</v>
          </cell>
          <cell r="H361">
            <v>2488979</v>
          </cell>
          <cell r="I361">
            <v>3979204</v>
          </cell>
          <cell r="J361">
            <v>5896708</v>
          </cell>
        </row>
        <row r="364">
          <cell r="F364">
            <v>34034</v>
          </cell>
          <cell r="G364">
            <v>133008</v>
          </cell>
          <cell r="H364">
            <v>274407</v>
          </cell>
          <cell r="I364">
            <v>438700</v>
          </cell>
          <cell r="J364">
            <v>650097</v>
          </cell>
        </row>
        <row r="365">
          <cell r="F365">
            <v>48620</v>
          </cell>
          <cell r="G365">
            <v>190011</v>
          </cell>
          <cell r="H365">
            <v>392010</v>
          </cell>
          <cell r="I365">
            <v>626714</v>
          </cell>
          <cell r="J365">
            <v>928710</v>
          </cell>
        </row>
        <row r="366">
          <cell r="F366">
            <v>72930</v>
          </cell>
          <cell r="G366">
            <v>285016</v>
          </cell>
          <cell r="H366">
            <v>588014</v>
          </cell>
          <cell r="I366">
            <v>940071</v>
          </cell>
          <cell r="J366">
            <v>1393065</v>
          </cell>
        </row>
        <row r="367">
          <cell r="F367">
            <v>121550</v>
          </cell>
          <cell r="G367">
            <v>475027</v>
          </cell>
          <cell r="H367">
            <v>980024</v>
          </cell>
          <cell r="I367">
            <v>1566785</v>
          </cell>
          <cell r="J367">
            <v>2321774</v>
          </cell>
        </row>
      </sheetData>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row r="10">
          <cell r="B10" t="str">
            <v>DRAFT 3.0</v>
          </cell>
        </row>
        <row r="80">
          <cell r="B80">
            <v>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ow r="4">
          <cell r="F4">
            <v>257</v>
          </cell>
          <cell r="G4">
            <v>1136</v>
          </cell>
          <cell r="H4">
            <v>2297</v>
          </cell>
          <cell r="I4">
            <v>3484</v>
          </cell>
          <cell r="J4">
            <v>4967</v>
          </cell>
        </row>
        <row r="5">
          <cell r="F5">
            <v>367</v>
          </cell>
          <cell r="G5">
            <v>1623</v>
          </cell>
          <cell r="H5">
            <v>3282</v>
          </cell>
          <cell r="I5">
            <v>4977</v>
          </cell>
          <cell r="J5">
            <v>7096</v>
          </cell>
        </row>
        <row r="6">
          <cell r="F6">
            <v>550</v>
          </cell>
          <cell r="G6">
            <v>2434</v>
          </cell>
          <cell r="H6">
            <v>4923</v>
          </cell>
          <cell r="I6">
            <v>7466</v>
          </cell>
          <cell r="J6">
            <v>10643</v>
          </cell>
        </row>
        <row r="7">
          <cell r="F7">
            <v>917</v>
          </cell>
          <cell r="G7">
            <v>4057</v>
          </cell>
          <cell r="H7">
            <v>8205</v>
          </cell>
          <cell r="I7">
            <v>12444</v>
          </cell>
          <cell r="J7">
            <v>17739</v>
          </cell>
        </row>
        <row r="10">
          <cell r="F10">
            <v>342</v>
          </cell>
          <cell r="G10">
            <v>1338</v>
          </cell>
          <cell r="H10">
            <v>2761</v>
          </cell>
          <cell r="I10">
            <v>4413</v>
          </cell>
          <cell r="J10">
            <v>6540</v>
          </cell>
        </row>
        <row r="11">
          <cell r="F11">
            <v>489</v>
          </cell>
          <cell r="G11">
            <v>1911</v>
          </cell>
          <cell r="H11">
            <v>3944</v>
          </cell>
          <cell r="I11">
            <v>6304</v>
          </cell>
          <cell r="J11">
            <v>9343</v>
          </cell>
        </row>
        <row r="12">
          <cell r="F12">
            <v>733</v>
          </cell>
          <cell r="G12">
            <v>2866</v>
          </cell>
          <cell r="H12">
            <v>5916</v>
          </cell>
          <cell r="I12">
            <v>9456</v>
          </cell>
          <cell r="J12">
            <v>14015</v>
          </cell>
        </row>
        <row r="13">
          <cell r="F13">
            <v>1221</v>
          </cell>
          <cell r="G13">
            <v>4777</v>
          </cell>
          <cell r="H13">
            <v>9860</v>
          </cell>
          <cell r="I13">
            <v>15760</v>
          </cell>
          <cell r="J13">
            <v>23358</v>
          </cell>
        </row>
        <row r="16">
          <cell r="F16">
            <v>364</v>
          </cell>
          <cell r="G16">
            <v>1423</v>
          </cell>
          <cell r="H16">
            <v>2935</v>
          </cell>
          <cell r="I16">
            <v>4694</v>
          </cell>
          <cell r="J16">
            <v>6955</v>
          </cell>
        </row>
        <row r="17">
          <cell r="F17">
            <v>520</v>
          </cell>
          <cell r="G17">
            <v>2033</v>
          </cell>
          <cell r="H17">
            <v>4193</v>
          </cell>
          <cell r="I17">
            <v>6705</v>
          </cell>
          <cell r="J17">
            <v>9935</v>
          </cell>
        </row>
        <row r="18">
          <cell r="F18">
            <v>780</v>
          </cell>
          <cell r="G18">
            <v>3049</v>
          </cell>
          <cell r="H18">
            <v>6290</v>
          </cell>
          <cell r="I18">
            <v>10058</v>
          </cell>
          <cell r="J18">
            <v>14903</v>
          </cell>
        </row>
        <row r="19">
          <cell r="F19">
            <v>1300</v>
          </cell>
          <cell r="G19">
            <v>5082</v>
          </cell>
          <cell r="H19">
            <v>10484</v>
          </cell>
          <cell r="I19">
            <v>16763</v>
          </cell>
          <cell r="J19">
            <v>24838</v>
          </cell>
        </row>
        <row r="22">
          <cell r="F22">
            <v>372</v>
          </cell>
          <cell r="G22">
            <v>1453</v>
          </cell>
          <cell r="H22">
            <v>2998</v>
          </cell>
          <cell r="I22">
            <v>4793</v>
          </cell>
          <cell r="J22">
            <v>7102</v>
          </cell>
        </row>
        <row r="23">
          <cell r="F23">
            <v>531</v>
          </cell>
          <cell r="G23">
            <v>2076</v>
          </cell>
          <cell r="H23">
            <v>4283</v>
          </cell>
          <cell r="I23">
            <v>6848</v>
          </cell>
          <cell r="J23">
            <v>10146</v>
          </cell>
        </row>
        <row r="24">
          <cell r="F24">
            <v>797</v>
          </cell>
          <cell r="G24">
            <v>3114</v>
          </cell>
          <cell r="H24">
            <v>6424</v>
          </cell>
          <cell r="I24">
            <v>10272</v>
          </cell>
          <cell r="J24">
            <v>15219</v>
          </cell>
        </row>
        <row r="25">
          <cell r="F25">
            <v>1328</v>
          </cell>
          <cell r="G25">
            <v>5190</v>
          </cell>
          <cell r="H25">
            <v>10706</v>
          </cell>
          <cell r="I25">
            <v>17119</v>
          </cell>
          <cell r="J25">
            <v>25366</v>
          </cell>
        </row>
        <row r="28">
          <cell r="F28">
            <v>338</v>
          </cell>
          <cell r="G28">
            <v>1321</v>
          </cell>
          <cell r="H28">
            <v>2724</v>
          </cell>
          <cell r="I28">
            <v>4356</v>
          </cell>
          <cell r="J28">
            <v>6455</v>
          </cell>
        </row>
        <row r="29">
          <cell r="F29">
            <v>483</v>
          </cell>
          <cell r="G29">
            <v>1887</v>
          </cell>
          <cell r="H29">
            <v>3892</v>
          </cell>
          <cell r="I29">
            <v>6223</v>
          </cell>
          <cell r="J29">
            <v>9221</v>
          </cell>
        </row>
        <row r="30">
          <cell r="F30">
            <v>724</v>
          </cell>
          <cell r="G30">
            <v>2830</v>
          </cell>
          <cell r="H30">
            <v>5838</v>
          </cell>
          <cell r="I30">
            <v>9335</v>
          </cell>
          <cell r="J30">
            <v>13831</v>
          </cell>
        </row>
        <row r="31">
          <cell r="F31">
            <v>1207</v>
          </cell>
          <cell r="G31">
            <v>4717</v>
          </cell>
          <cell r="H31">
            <v>9730</v>
          </cell>
          <cell r="I31">
            <v>15558</v>
          </cell>
          <cell r="J31">
            <v>23052</v>
          </cell>
        </row>
        <row r="34">
          <cell r="F34">
            <v>597</v>
          </cell>
          <cell r="G34">
            <v>2331</v>
          </cell>
          <cell r="H34">
            <v>4808</v>
          </cell>
          <cell r="I34">
            <v>7686</v>
          </cell>
          <cell r="J34">
            <v>11390</v>
          </cell>
        </row>
        <row r="35">
          <cell r="F35">
            <v>853</v>
          </cell>
          <cell r="G35">
            <v>3329</v>
          </cell>
          <cell r="H35">
            <v>6869</v>
          </cell>
          <cell r="I35">
            <v>10980</v>
          </cell>
          <cell r="J35">
            <v>16272</v>
          </cell>
        </row>
        <row r="36">
          <cell r="F36">
            <v>1279</v>
          </cell>
          <cell r="G36">
            <v>4994</v>
          </cell>
          <cell r="H36">
            <v>10303</v>
          </cell>
          <cell r="I36">
            <v>16470</v>
          </cell>
          <cell r="J36">
            <v>24407</v>
          </cell>
        </row>
        <row r="37">
          <cell r="F37">
            <v>2132</v>
          </cell>
          <cell r="G37">
            <v>8323</v>
          </cell>
          <cell r="H37">
            <v>17171</v>
          </cell>
          <cell r="I37">
            <v>27450</v>
          </cell>
          <cell r="J37">
            <v>40679</v>
          </cell>
        </row>
        <row r="40">
          <cell r="F40">
            <v>630</v>
          </cell>
          <cell r="G40">
            <v>2458</v>
          </cell>
          <cell r="H40">
            <v>5071</v>
          </cell>
          <cell r="I40">
            <v>8107</v>
          </cell>
          <cell r="J40">
            <v>12014</v>
          </cell>
        </row>
        <row r="41">
          <cell r="F41">
            <v>899</v>
          </cell>
          <cell r="G41">
            <v>3512</v>
          </cell>
          <cell r="H41">
            <v>7245</v>
          </cell>
          <cell r="I41">
            <v>11581</v>
          </cell>
          <cell r="J41">
            <v>17163</v>
          </cell>
        </row>
        <row r="42">
          <cell r="F42">
            <v>1349</v>
          </cell>
          <cell r="G42">
            <v>5268</v>
          </cell>
          <cell r="H42">
            <v>10867</v>
          </cell>
          <cell r="I42">
            <v>17372</v>
          </cell>
          <cell r="J42">
            <v>25745</v>
          </cell>
        </row>
        <row r="43">
          <cell r="F43">
            <v>2249</v>
          </cell>
          <cell r="G43">
            <v>8779</v>
          </cell>
          <cell r="H43">
            <v>18112</v>
          </cell>
          <cell r="I43">
            <v>28954</v>
          </cell>
          <cell r="J43">
            <v>42908</v>
          </cell>
        </row>
        <row r="46">
          <cell r="F46">
            <v>434</v>
          </cell>
          <cell r="G46">
            <v>1919</v>
          </cell>
          <cell r="H46">
            <v>3883</v>
          </cell>
          <cell r="I46">
            <v>5888</v>
          </cell>
          <cell r="J46">
            <v>8394</v>
          </cell>
        </row>
        <row r="47">
          <cell r="F47">
            <v>619</v>
          </cell>
          <cell r="G47">
            <v>2742</v>
          </cell>
          <cell r="H47">
            <v>5547</v>
          </cell>
          <cell r="I47">
            <v>8412</v>
          </cell>
          <cell r="J47">
            <v>11991</v>
          </cell>
        </row>
        <row r="48">
          <cell r="F48">
            <v>929</v>
          </cell>
          <cell r="G48">
            <v>4113</v>
          </cell>
          <cell r="H48">
            <v>8320</v>
          </cell>
          <cell r="I48">
            <v>12617</v>
          </cell>
          <cell r="J48">
            <v>17987</v>
          </cell>
        </row>
        <row r="49">
          <cell r="F49">
            <v>1548</v>
          </cell>
          <cell r="G49">
            <v>6855</v>
          </cell>
          <cell r="H49">
            <v>13867</v>
          </cell>
          <cell r="I49">
            <v>21029</v>
          </cell>
          <cell r="J49">
            <v>29978</v>
          </cell>
        </row>
        <row r="52">
          <cell r="F52">
            <v>408</v>
          </cell>
          <cell r="G52">
            <v>1806</v>
          </cell>
          <cell r="H52">
            <v>3652</v>
          </cell>
          <cell r="I52">
            <v>5539</v>
          </cell>
          <cell r="J52">
            <v>7896</v>
          </cell>
        </row>
        <row r="53">
          <cell r="F53">
            <v>583</v>
          </cell>
          <cell r="G53">
            <v>2579</v>
          </cell>
          <cell r="H53">
            <v>5217</v>
          </cell>
          <cell r="I53">
            <v>7912</v>
          </cell>
          <cell r="J53">
            <v>11280</v>
          </cell>
        </row>
        <row r="54">
          <cell r="F54">
            <v>875</v>
          </cell>
          <cell r="G54">
            <v>3869</v>
          </cell>
          <cell r="H54">
            <v>7826</v>
          </cell>
          <cell r="I54">
            <v>11869</v>
          </cell>
          <cell r="J54">
            <v>16919</v>
          </cell>
        </row>
        <row r="55">
          <cell r="F55">
            <v>1458</v>
          </cell>
          <cell r="G55">
            <v>6449</v>
          </cell>
          <cell r="H55">
            <v>13043</v>
          </cell>
          <cell r="I55">
            <v>19781</v>
          </cell>
          <cell r="J55">
            <v>28199</v>
          </cell>
        </row>
        <row r="58">
          <cell r="F58">
            <v>446</v>
          </cell>
          <cell r="G58">
            <v>1971</v>
          </cell>
          <cell r="H58">
            <v>3987</v>
          </cell>
          <cell r="I58">
            <v>6047</v>
          </cell>
          <cell r="J58">
            <v>8620</v>
          </cell>
        </row>
        <row r="59">
          <cell r="F59">
            <v>637</v>
          </cell>
          <cell r="G59">
            <v>2816</v>
          </cell>
          <cell r="H59">
            <v>5696</v>
          </cell>
          <cell r="I59">
            <v>8638</v>
          </cell>
          <cell r="J59">
            <v>12314</v>
          </cell>
        </row>
        <row r="60">
          <cell r="F60">
            <v>955</v>
          </cell>
          <cell r="G60">
            <v>4224</v>
          </cell>
          <cell r="H60">
            <v>8544</v>
          </cell>
          <cell r="I60">
            <v>12957</v>
          </cell>
          <cell r="J60">
            <v>18471</v>
          </cell>
        </row>
        <row r="61">
          <cell r="F61">
            <v>1592</v>
          </cell>
          <cell r="G61">
            <v>7040</v>
          </cell>
          <cell r="H61">
            <v>14239</v>
          </cell>
          <cell r="I61">
            <v>21595</v>
          </cell>
          <cell r="J61">
            <v>30785</v>
          </cell>
        </row>
        <row r="64">
          <cell r="F64">
            <v>25676</v>
          </cell>
          <cell r="G64">
            <v>100344</v>
          </cell>
          <cell r="H64">
            <v>207019</v>
          </cell>
          <cell r="I64">
            <v>330965</v>
          </cell>
          <cell r="J64">
            <v>490448</v>
          </cell>
        </row>
        <row r="65">
          <cell r="F65">
            <v>36680</v>
          </cell>
          <cell r="G65">
            <v>143349</v>
          </cell>
          <cell r="H65">
            <v>295741</v>
          </cell>
          <cell r="I65">
            <v>472808</v>
          </cell>
          <cell r="J65">
            <v>700640</v>
          </cell>
        </row>
        <row r="66">
          <cell r="F66">
            <v>55020</v>
          </cell>
          <cell r="G66">
            <v>215023</v>
          </cell>
          <cell r="H66">
            <v>443612</v>
          </cell>
          <cell r="I66">
            <v>709211</v>
          </cell>
          <cell r="J66">
            <v>1050960</v>
          </cell>
        </row>
        <row r="67">
          <cell r="F67">
            <v>91700</v>
          </cell>
          <cell r="G67">
            <v>358371</v>
          </cell>
          <cell r="H67">
            <v>739353</v>
          </cell>
          <cell r="I67">
            <v>1182019</v>
          </cell>
          <cell r="J67">
            <v>1751600</v>
          </cell>
        </row>
        <row r="70">
          <cell r="F70">
            <v>1337</v>
          </cell>
          <cell r="G70">
            <v>5915</v>
          </cell>
          <cell r="H70">
            <v>11961</v>
          </cell>
          <cell r="I70">
            <v>18137</v>
          </cell>
          <cell r="J70">
            <v>25856</v>
          </cell>
        </row>
        <row r="71">
          <cell r="F71">
            <v>1910</v>
          </cell>
          <cell r="G71">
            <v>8450</v>
          </cell>
          <cell r="H71">
            <v>17087</v>
          </cell>
          <cell r="I71">
            <v>25910</v>
          </cell>
          <cell r="J71">
            <v>36937</v>
          </cell>
        </row>
        <row r="72">
          <cell r="F72">
            <v>2865</v>
          </cell>
          <cell r="G72">
            <v>12675</v>
          </cell>
          <cell r="H72">
            <v>25630</v>
          </cell>
          <cell r="I72">
            <v>38866</v>
          </cell>
          <cell r="J72">
            <v>55405</v>
          </cell>
        </row>
        <row r="73">
          <cell r="F73">
            <v>4776</v>
          </cell>
          <cell r="G73">
            <v>21125</v>
          </cell>
          <cell r="H73">
            <v>42717</v>
          </cell>
          <cell r="I73">
            <v>64776</v>
          </cell>
          <cell r="J73">
            <v>92342</v>
          </cell>
        </row>
        <row r="76">
          <cell r="F76">
            <v>577</v>
          </cell>
          <cell r="G76">
            <v>2555</v>
          </cell>
          <cell r="H76">
            <v>5169</v>
          </cell>
          <cell r="I76">
            <v>7838</v>
          </cell>
          <cell r="J76">
            <v>11174</v>
          </cell>
        </row>
        <row r="77">
          <cell r="F77">
            <v>824</v>
          </cell>
          <cell r="G77">
            <v>3651</v>
          </cell>
          <cell r="H77">
            <v>7385</v>
          </cell>
          <cell r="I77">
            <v>11198</v>
          </cell>
          <cell r="J77">
            <v>15963</v>
          </cell>
        </row>
        <row r="78">
          <cell r="F78">
            <v>1237</v>
          </cell>
          <cell r="G78">
            <v>5476</v>
          </cell>
          <cell r="H78">
            <v>11077</v>
          </cell>
          <cell r="I78">
            <v>16797</v>
          </cell>
          <cell r="J78">
            <v>23944</v>
          </cell>
        </row>
        <row r="79">
          <cell r="F79">
            <v>2061</v>
          </cell>
          <cell r="G79">
            <v>9126</v>
          </cell>
          <cell r="H79">
            <v>18461</v>
          </cell>
          <cell r="I79">
            <v>27995</v>
          </cell>
          <cell r="J79">
            <v>39907</v>
          </cell>
        </row>
        <row r="82">
          <cell r="F82">
            <v>538</v>
          </cell>
          <cell r="G82">
            <v>2383</v>
          </cell>
          <cell r="H82">
            <v>4820</v>
          </cell>
          <cell r="I82">
            <v>7310</v>
          </cell>
          <cell r="J82">
            <v>10420</v>
          </cell>
        </row>
        <row r="83">
          <cell r="F83">
            <v>769</v>
          </cell>
          <cell r="G83">
            <v>3404</v>
          </cell>
          <cell r="H83">
            <v>6886</v>
          </cell>
          <cell r="I83">
            <v>10442</v>
          </cell>
          <cell r="J83">
            <v>14886</v>
          </cell>
        </row>
        <row r="84">
          <cell r="F84">
            <v>1153</v>
          </cell>
          <cell r="G84">
            <v>5106</v>
          </cell>
          <cell r="H84">
            <v>10330</v>
          </cell>
          <cell r="I84">
            <v>15664</v>
          </cell>
          <cell r="J84">
            <v>22329</v>
          </cell>
        </row>
        <row r="85">
          <cell r="F85">
            <v>1922</v>
          </cell>
          <cell r="G85">
            <v>8511</v>
          </cell>
          <cell r="H85">
            <v>17216</v>
          </cell>
          <cell r="I85">
            <v>26106</v>
          </cell>
          <cell r="J85">
            <v>37215</v>
          </cell>
        </row>
        <row r="88">
          <cell r="F88">
            <v>643</v>
          </cell>
          <cell r="G88">
            <v>2849</v>
          </cell>
          <cell r="H88">
            <v>5763</v>
          </cell>
          <cell r="I88">
            <v>8739</v>
          </cell>
          <cell r="J88">
            <v>12458</v>
          </cell>
        </row>
        <row r="89">
          <cell r="F89">
            <v>919</v>
          </cell>
          <cell r="G89">
            <v>4070</v>
          </cell>
          <cell r="H89">
            <v>8233</v>
          </cell>
          <cell r="I89">
            <v>12484</v>
          </cell>
          <cell r="J89">
            <v>17797</v>
          </cell>
        </row>
        <row r="90">
          <cell r="F90">
            <v>1379</v>
          </cell>
          <cell r="G90">
            <v>6105</v>
          </cell>
          <cell r="H90">
            <v>12349</v>
          </cell>
          <cell r="I90">
            <v>18727</v>
          </cell>
          <cell r="J90">
            <v>26695</v>
          </cell>
        </row>
        <row r="91">
          <cell r="F91">
            <v>2298</v>
          </cell>
          <cell r="G91">
            <v>10175</v>
          </cell>
          <cell r="H91">
            <v>20582</v>
          </cell>
          <cell r="I91">
            <v>31211</v>
          </cell>
          <cell r="J91">
            <v>44492</v>
          </cell>
        </row>
        <row r="94">
          <cell r="F94">
            <v>723</v>
          </cell>
          <cell r="G94">
            <v>3203</v>
          </cell>
          <cell r="H94">
            <v>6480</v>
          </cell>
          <cell r="I94">
            <v>9826</v>
          </cell>
          <cell r="J94">
            <v>14007</v>
          </cell>
        </row>
        <row r="95">
          <cell r="F95">
            <v>1033</v>
          </cell>
          <cell r="G95">
            <v>4576</v>
          </cell>
          <cell r="H95">
            <v>9256</v>
          </cell>
          <cell r="I95">
            <v>14036</v>
          </cell>
          <cell r="J95">
            <v>20009</v>
          </cell>
        </row>
        <row r="96">
          <cell r="F96">
            <v>1550</v>
          </cell>
          <cell r="G96">
            <v>6864</v>
          </cell>
          <cell r="H96">
            <v>13885</v>
          </cell>
          <cell r="I96">
            <v>21055</v>
          </cell>
          <cell r="J96">
            <v>30014</v>
          </cell>
        </row>
        <row r="97">
          <cell r="F97">
            <v>2584</v>
          </cell>
          <cell r="G97">
            <v>11440</v>
          </cell>
          <cell r="H97">
            <v>23141</v>
          </cell>
          <cell r="I97">
            <v>35091</v>
          </cell>
          <cell r="J97">
            <v>50024</v>
          </cell>
        </row>
        <row r="100">
          <cell r="F100">
            <v>1372</v>
          </cell>
          <cell r="G100">
            <v>6067</v>
          </cell>
          <cell r="H100">
            <v>12268</v>
          </cell>
          <cell r="I100">
            <v>18603</v>
          </cell>
          <cell r="J100">
            <v>26519</v>
          </cell>
        </row>
        <row r="101">
          <cell r="F101">
            <v>1959</v>
          </cell>
          <cell r="G101">
            <v>8667</v>
          </cell>
          <cell r="H101">
            <v>17525</v>
          </cell>
          <cell r="I101">
            <v>26575</v>
          </cell>
          <cell r="J101">
            <v>37884</v>
          </cell>
        </row>
        <row r="102">
          <cell r="F102">
            <v>2939</v>
          </cell>
          <cell r="G102">
            <v>13000</v>
          </cell>
          <cell r="H102">
            <v>26288</v>
          </cell>
          <cell r="I102">
            <v>39863</v>
          </cell>
          <cell r="J102">
            <v>56826</v>
          </cell>
        </row>
        <row r="103">
          <cell r="F103">
            <v>4898</v>
          </cell>
          <cell r="G103">
            <v>21667</v>
          </cell>
          <cell r="H103">
            <v>43813</v>
          </cell>
          <cell r="I103">
            <v>66438</v>
          </cell>
          <cell r="J103">
            <v>94710</v>
          </cell>
        </row>
        <row r="106">
          <cell r="F106">
            <v>583</v>
          </cell>
          <cell r="G106">
            <v>2581</v>
          </cell>
          <cell r="H106">
            <v>5222</v>
          </cell>
          <cell r="I106">
            <v>7918</v>
          </cell>
          <cell r="J106">
            <v>11288</v>
          </cell>
        </row>
        <row r="107">
          <cell r="F107">
            <v>833</v>
          </cell>
          <cell r="G107">
            <v>3688</v>
          </cell>
          <cell r="H107">
            <v>7460</v>
          </cell>
          <cell r="I107">
            <v>11312</v>
          </cell>
          <cell r="J107">
            <v>16126</v>
          </cell>
        </row>
        <row r="108">
          <cell r="F108">
            <v>1249</v>
          </cell>
          <cell r="G108">
            <v>5532</v>
          </cell>
          <cell r="H108">
            <v>11190</v>
          </cell>
          <cell r="I108">
            <v>16968</v>
          </cell>
          <cell r="J108">
            <v>24189</v>
          </cell>
        </row>
        <row r="109">
          <cell r="F109">
            <v>2082</v>
          </cell>
          <cell r="G109">
            <v>9219</v>
          </cell>
          <cell r="H109">
            <v>18650</v>
          </cell>
          <cell r="I109">
            <v>28280</v>
          </cell>
          <cell r="J109">
            <v>40315</v>
          </cell>
        </row>
        <row r="112">
          <cell r="F112">
            <v>557</v>
          </cell>
          <cell r="G112">
            <v>2468</v>
          </cell>
          <cell r="H112">
            <v>4993</v>
          </cell>
          <cell r="I112">
            <v>7571</v>
          </cell>
          <cell r="J112">
            <v>10793</v>
          </cell>
        </row>
        <row r="113">
          <cell r="F113">
            <v>796</v>
          </cell>
          <cell r="G113">
            <v>3526</v>
          </cell>
          <cell r="H113">
            <v>7133</v>
          </cell>
          <cell r="I113">
            <v>10816</v>
          </cell>
          <cell r="J113">
            <v>15419</v>
          </cell>
        </row>
        <row r="114">
          <cell r="F114">
            <v>1195</v>
          </cell>
          <cell r="G114">
            <v>5289</v>
          </cell>
          <cell r="H114">
            <v>10699</v>
          </cell>
          <cell r="I114">
            <v>16225</v>
          </cell>
          <cell r="J114">
            <v>23129</v>
          </cell>
        </row>
        <row r="115">
          <cell r="F115">
            <v>1991</v>
          </cell>
          <cell r="G115">
            <v>8815</v>
          </cell>
          <cell r="H115">
            <v>17832</v>
          </cell>
          <cell r="I115">
            <v>27041</v>
          </cell>
          <cell r="J115">
            <v>38548</v>
          </cell>
        </row>
        <row r="118">
          <cell r="F118">
            <v>648</v>
          </cell>
          <cell r="G118">
            <v>2868</v>
          </cell>
          <cell r="H118">
            <v>5801</v>
          </cell>
          <cell r="I118">
            <v>8797</v>
          </cell>
          <cell r="J118">
            <v>12540</v>
          </cell>
        </row>
        <row r="119">
          <cell r="F119">
            <v>925</v>
          </cell>
          <cell r="G119">
            <v>4097</v>
          </cell>
          <cell r="H119">
            <v>8287</v>
          </cell>
          <cell r="I119">
            <v>12566</v>
          </cell>
          <cell r="J119">
            <v>17914</v>
          </cell>
        </row>
        <row r="120">
          <cell r="F120">
            <v>1388</v>
          </cell>
          <cell r="G120">
            <v>6145</v>
          </cell>
          <cell r="H120">
            <v>12431</v>
          </cell>
          <cell r="I120">
            <v>18850</v>
          </cell>
          <cell r="J120">
            <v>26871</v>
          </cell>
        </row>
        <row r="121">
          <cell r="F121">
            <v>2313</v>
          </cell>
          <cell r="G121">
            <v>10242</v>
          </cell>
          <cell r="H121">
            <v>20718</v>
          </cell>
          <cell r="I121">
            <v>31416</v>
          </cell>
          <cell r="J121">
            <v>44785</v>
          </cell>
        </row>
        <row r="124">
          <cell r="F124">
            <v>592</v>
          </cell>
          <cell r="G124">
            <v>2310</v>
          </cell>
          <cell r="H124">
            <v>4767</v>
          </cell>
          <cell r="I124">
            <v>7621</v>
          </cell>
          <cell r="J124">
            <v>11292</v>
          </cell>
        </row>
        <row r="125">
          <cell r="F125">
            <v>846</v>
          </cell>
          <cell r="G125">
            <v>3300</v>
          </cell>
          <cell r="H125">
            <v>6810</v>
          </cell>
          <cell r="I125">
            <v>10888</v>
          </cell>
          <cell r="J125">
            <v>16132</v>
          </cell>
        </row>
        <row r="126">
          <cell r="F126">
            <v>1268</v>
          </cell>
          <cell r="G126">
            <v>4950</v>
          </cell>
          <cell r="H126">
            <v>10215</v>
          </cell>
          <cell r="I126">
            <v>16331</v>
          </cell>
          <cell r="J126">
            <v>24198</v>
          </cell>
        </row>
        <row r="127">
          <cell r="F127">
            <v>2114</v>
          </cell>
          <cell r="G127">
            <v>8249</v>
          </cell>
          <cell r="H127">
            <v>17025</v>
          </cell>
          <cell r="I127">
            <v>27219</v>
          </cell>
          <cell r="J127">
            <v>40330</v>
          </cell>
        </row>
        <row r="130">
          <cell r="F130">
            <v>626</v>
          </cell>
          <cell r="G130">
            <v>2442</v>
          </cell>
          <cell r="H130">
            <v>5039</v>
          </cell>
          <cell r="I130">
            <v>8056</v>
          </cell>
          <cell r="J130">
            <v>11937</v>
          </cell>
        </row>
        <row r="131">
          <cell r="F131">
            <v>894</v>
          </cell>
          <cell r="G131">
            <v>3488</v>
          </cell>
          <cell r="H131">
            <v>7198</v>
          </cell>
          <cell r="I131">
            <v>11509</v>
          </cell>
          <cell r="J131">
            <v>17052</v>
          </cell>
        </row>
        <row r="132">
          <cell r="F132">
            <v>1341</v>
          </cell>
          <cell r="G132">
            <v>5232</v>
          </cell>
          <cell r="H132">
            <v>10798</v>
          </cell>
          <cell r="I132">
            <v>17263</v>
          </cell>
          <cell r="J132">
            <v>25579</v>
          </cell>
        </row>
        <row r="133">
          <cell r="F133">
            <v>2235</v>
          </cell>
          <cell r="G133">
            <v>8720</v>
          </cell>
          <cell r="H133">
            <v>17996</v>
          </cell>
          <cell r="I133">
            <v>28772</v>
          </cell>
          <cell r="J133">
            <v>42631</v>
          </cell>
        </row>
        <row r="136">
          <cell r="F136">
            <v>281</v>
          </cell>
          <cell r="G136">
            <v>1241</v>
          </cell>
          <cell r="H136">
            <v>2510</v>
          </cell>
          <cell r="I136">
            <v>3807</v>
          </cell>
          <cell r="J136">
            <v>5427</v>
          </cell>
        </row>
        <row r="137">
          <cell r="F137">
            <v>401</v>
          </cell>
          <cell r="G137">
            <v>1773</v>
          </cell>
          <cell r="H137">
            <v>3586</v>
          </cell>
          <cell r="I137">
            <v>5438</v>
          </cell>
          <cell r="J137">
            <v>7753</v>
          </cell>
        </row>
        <row r="138">
          <cell r="F138">
            <v>601</v>
          </cell>
          <cell r="G138">
            <v>2659</v>
          </cell>
          <cell r="H138">
            <v>5379</v>
          </cell>
          <cell r="I138">
            <v>8158</v>
          </cell>
          <cell r="J138">
            <v>11629</v>
          </cell>
        </row>
        <row r="139">
          <cell r="F139">
            <v>1002</v>
          </cell>
          <cell r="G139">
            <v>4432</v>
          </cell>
          <cell r="H139">
            <v>8965</v>
          </cell>
          <cell r="I139">
            <v>13596</v>
          </cell>
          <cell r="J139">
            <v>19382</v>
          </cell>
        </row>
        <row r="142">
          <cell r="F142">
            <v>412</v>
          </cell>
          <cell r="G142">
            <v>1823</v>
          </cell>
          <cell r="H142">
            <v>3687</v>
          </cell>
          <cell r="I142">
            <v>5591</v>
          </cell>
          <cell r="J142">
            <v>7971</v>
          </cell>
        </row>
        <row r="143">
          <cell r="F143">
            <v>589</v>
          </cell>
          <cell r="G143">
            <v>2604</v>
          </cell>
          <cell r="H143">
            <v>5267</v>
          </cell>
          <cell r="I143">
            <v>7988</v>
          </cell>
          <cell r="J143">
            <v>11387</v>
          </cell>
        </row>
        <row r="144">
          <cell r="F144">
            <v>883</v>
          </cell>
          <cell r="G144">
            <v>3906</v>
          </cell>
          <cell r="H144">
            <v>7900</v>
          </cell>
          <cell r="I144">
            <v>11982</v>
          </cell>
          <cell r="J144">
            <v>17080</v>
          </cell>
        </row>
        <row r="145">
          <cell r="F145">
            <v>1472</v>
          </cell>
          <cell r="G145">
            <v>6510</v>
          </cell>
          <cell r="H145">
            <v>13167</v>
          </cell>
          <cell r="I145">
            <v>19969</v>
          </cell>
          <cell r="J145">
            <v>28467</v>
          </cell>
        </row>
        <row r="148">
          <cell r="F148">
            <v>573</v>
          </cell>
          <cell r="G148">
            <v>2535</v>
          </cell>
          <cell r="H148">
            <v>5126</v>
          </cell>
          <cell r="I148">
            <v>7774</v>
          </cell>
          <cell r="J148">
            <v>11083</v>
          </cell>
        </row>
        <row r="149">
          <cell r="F149">
            <v>818</v>
          </cell>
          <cell r="G149">
            <v>3622</v>
          </cell>
          <cell r="H149">
            <v>7323</v>
          </cell>
          <cell r="I149">
            <v>11106</v>
          </cell>
          <cell r="J149">
            <v>15832</v>
          </cell>
        </row>
        <row r="150">
          <cell r="F150">
            <v>1227</v>
          </cell>
          <cell r="G150">
            <v>5433</v>
          </cell>
          <cell r="H150">
            <v>10985</v>
          </cell>
          <cell r="I150">
            <v>16659</v>
          </cell>
          <cell r="J150">
            <v>23748</v>
          </cell>
        </row>
        <row r="151">
          <cell r="F151">
            <v>2046</v>
          </cell>
          <cell r="G151">
            <v>9054</v>
          </cell>
          <cell r="H151">
            <v>18308</v>
          </cell>
          <cell r="I151">
            <v>27765</v>
          </cell>
          <cell r="J151">
            <v>39580</v>
          </cell>
        </row>
        <row r="154">
          <cell r="F154">
            <v>1438</v>
          </cell>
          <cell r="G154">
            <v>3891</v>
          </cell>
          <cell r="H154">
            <v>8366</v>
          </cell>
          <cell r="I154">
            <v>13892</v>
          </cell>
          <cell r="J154">
            <v>23922</v>
          </cell>
        </row>
        <row r="155">
          <cell r="F155">
            <v>2055</v>
          </cell>
          <cell r="G155">
            <v>5558</v>
          </cell>
          <cell r="H155">
            <v>11951</v>
          </cell>
          <cell r="I155">
            <v>19845</v>
          </cell>
          <cell r="J155">
            <v>34174</v>
          </cell>
        </row>
        <row r="156">
          <cell r="F156">
            <v>3082</v>
          </cell>
          <cell r="G156">
            <v>8337</v>
          </cell>
          <cell r="H156">
            <v>17926</v>
          </cell>
          <cell r="I156">
            <v>29768</v>
          </cell>
          <cell r="J156">
            <v>51261</v>
          </cell>
        </row>
        <row r="157">
          <cell r="F157">
            <v>5137</v>
          </cell>
          <cell r="G157">
            <v>13895</v>
          </cell>
          <cell r="H157">
            <v>29877</v>
          </cell>
          <cell r="I157">
            <v>49613</v>
          </cell>
          <cell r="J157">
            <v>85434</v>
          </cell>
        </row>
        <row r="160">
          <cell r="F160">
            <v>102</v>
          </cell>
          <cell r="G160">
            <v>605</v>
          </cell>
          <cell r="H160">
            <v>935</v>
          </cell>
          <cell r="I160">
            <v>1221</v>
          </cell>
          <cell r="J160">
            <v>1565</v>
          </cell>
        </row>
        <row r="161">
          <cell r="F161">
            <v>146</v>
          </cell>
          <cell r="G161">
            <v>865</v>
          </cell>
          <cell r="H161">
            <v>1335</v>
          </cell>
          <cell r="I161">
            <v>1745</v>
          </cell>
          <cell r="J161">
            <v>2236</v>
          </cell>
        </row>
        <row r="162">
          <cell r="F162">
            <v>220</v>
          </cell>
          <cell r="G162">
            <v>1297</v>
          </cell>
          <cell r="H162">
            <v>2003</v>
          </cell>
          <cell r="I162">
            <v>2617</v>
          </cell>
          <cell r="J162">
            <v>3354</v>
          </cell>
        </row>
        <row r="163">
          <cell r="F163">
            <v>366</v>
          </cell>
          <cell r="G163">
            <v>2162</v>
          </cell>
          <cell r="H163">
            <v>3338</v>
          </cell>
          <cell r="I163">
            <v>4362</v>
          </cell>
          <cell r="J163">
            <v>5590</v>
          </cell>
        </row>
        <row r="166">
          <cell r="F166">
            <v>769</v>
          </cell>
          <cell r="G166">
            <v>3404</v>
          </cell>
          <cell r="H166">
            <v>6884</v>
          </cell>
          <cell r="I166">
            <v>10440</v>
          </cell>
          <cell r="J166">
            <v>14882</v>
          </cell>
        </row>
        <row r="167">
          <cell r="F167">
            <v>1099</v>
          </cell>
          <cell r="G167">
            <v>4863</v>
          </cell>
          <cell r="H167">
            <v>9834</v>
          </cell>
          <cell r="I167">
            <v>14914</v>
          </cell>
          <cell r="J167">
            <v>21260</v>
          </cell>
        </row>
        <row r="168">
          <cell r="F168">
            <v>1648</v>
          </cell>
          <cell r="G168">
            <v>7295</v>
          </cell>
          <cell r="H168">
            <v>14751</v>
          </cell>
          <cell r="I168">
            <v>22371</v>
          </cell>
          <cell r="J168">
            <v>31890</v>
          </cell>
        </row>
        <row r="169">
          <cell r="F169">
            <v>2747</v>
          </cell>
          <cell r="G169">
            <v>12159</v>
          </cell>
          <cell r="H169">
            <v>24585</v>
          </cell>
          <cell r="I169">
            <v>37285</v>
          </cell>
          <cell r="J169">
            <v>53151</v>
          </cell>
        </row>
        <row r="172">
          <cell r="F172">
            <v>2707</v>
          </cell>
          <cell r="G172">
            <v>7321</v>
          </cell>
          <cell r="H172">
            <v>15742</v>
          </cell>
          <cell r="I172">
            <v>26141</v>
          </cell>
          <cell r="J172">
            <v>45016</v>
          </cell>
        </row>
        <row r="173">
          <cell r="F173">
            <v>3867</v>
          </cell>
          <cell r="G173">
            <v>10459</v>
          </cell>
          <cell r="H173">
            <v>22489</v>
          </cell>
          <cell r="I173">
            <v>37344</v>
          </cell>
          <cell r="J173">
            <v>64308</v>
          </cell>
        </row>
        <row r="174">
          <cell r="F174">
            <v>5800</v>
          </cell>
          <cell r="G174">
            <v>15689</v>
          </cell>
          <cell r="H174">
            <v>33734</v>
          </cell>
          <cell r="I174">
            <v>56017</v>
          </cell>
          <cell r="J174">
            <v>96462</v>
          </cell>
        </row>
        <row r="175">
          <cell r="F175">
            <v>9667</v>
          </cell>
          <cell r="G175">
            <v>26148</v>
          </cell>
          <cell r="H175">
            <v>56223</v>
          </cell>
          <cell r="I175">
            <v>93361</v>
          </cell>
          <cell r="J175">
            <v>160770</v>
          </cell>
        </row>
        <row r="178">
          <cell r="F178">
            <v>118</v>
          </cell>
          <cell r="G178">
            <v>697</v>
          </cell>
          <cell r="H178">
            <v>1076</v>
          </cell>
          <cell r="I178">
            <v>1406</v>
          </cell>
          <cell r="J178">
            <v>1802</v>
          </cell>
        </row>
        <row r="179">
          <cell r="F179">
            <v>168</v>
          </cell>
          <cell r="G179">
            <v>995</v>
          </cell>
          <cell r="H179">
            <v>1537</v>
          </cell>
          <cell r="I179">
            <v>2008</v>
          </cell>
          <cell r="J179">
            <v>2574</v>
          </cell>
        </row>
        <row r="180">
          <cell r="F180">
            <v>253</v>
          </cell>
          <cell r="G180">
            <v>1493</v>
          </cell>
          <cell r="H180">
            <v>2305</v>
          </cell>
          <cell r="I180">
            <v>3013</v>
          </cell>
          <cell r="J180">
            <v>3860</v>
          </cell>
        </row>
        <row r="181">
          <cell r="F181">
            <v>421</v>
          </cell>
          <cell r="G181">
            <v>2488</v>
          </cell>
          <cell r="H181">
            <v>3842</v>
          </cell>
          <cell r="I181">
            <v>5021</v>
          </cell>
          <cell r="J181">
            <v>6434</v>
          </cell>
        </row>
        <row r="184">
          <cell r="F184">
            <v>7874</v>
          </cell>
          <cell r="G184">
            <v>17395</v>
          </cell>
          <cell r="H184">
            <v>38142</v>
          </cell>
          <cell r="I184">
            <v>63003</v>
          </cell>
          <cell r="J184">
            <v>113396</v>
          </cell>
        </row>
        <row r="185">
          <cell r="F185">
            <v>11249</v>
          </cell>
          <cell r="G185">
            <v>24850</v>
          </cell>
          <cell r="H185">
            <v>54488</v>
          </cell>
          <cell r="I185">
            <v>90005</v>
          </cell>
          <cell r="J185">
            <v>161994</v>
          </cell>
        </row>
        <row r="186">
          <cell r="F186">
            <v>16874</v>
          </cell>
          <cell r="G186">
            <v>37275</v>
          </cell>
          <cell r="H186">
            <v>81732</v>
          </cell>
          <cell r="I186">
            <v>135007</v>
          </cell>
          <cell r="J186">
            <v>242991</v>
          </cell>
        </row>
        <row r="187">
          <cell r="F187">
            <v>28123</v>
          </cell>
          <cell r="G187">
            <v>62126</v>
          </cell>
          <cell r="H187">
            <v>136220</v>
          </cell>
          <cell r="I187">
            <v>225012</v>
          </cell>
          <cell r="J187">
            <v>404985</v>
          </cell>
        </row>
        <row r="190">
          <cell r="F190">
            <v>42030</v>
          </cell>
          <cell r="G190">
            <v>122096</v>
          </cell>
          <cell r="H190">
            <v>260589</v>
          </cell>
          <cell r="I190">
            <v>433476</v>
          </cell>
          <cell r="J190">
            <v>725013</v>
          </cell>
        </row>
        <row r="191">
          <cell r="F191">
            <v>60043</v>
          </cell>
          <cell r="G191">
            <v>174423</v>
          </cell>
          <cell r="H191">
            <v>372271</v>
          </cell>
          <cell r="I191">
            <v>619251</v>
          </cell>
          <cell r="J191">
            <v>1035733</v>
          </cell>
        </row>
        <row r="192">
          <cell r="F192">
            <v>90065</v>
          </cell>
          <cell r="G192">
            <v>261634</v>
          </cell>
          <cell r="H192">
            <v>558406</v>
          </cell>
          <cell r="I192">
            <v>928877</v>
          </cell>
          <cell r="J192">
            <v>1553599</v>
          </cell>
        </row>
        <row r="193">
          <cell r="F193">
            <v>150108</v>
          </cell>
          <cell r="G193">
            <v>436057</v>
          </cell>
          <cell r="H193">
            <v>930677</v>
          </cell>
          <cell r="I193">
            <v>1548128</v>
          </cell>
          <cell r="J193">
            <v>2589332</v>
          </cell>
        </row>
        <row r="196">
          <cell r="F196">
            <v>6132</v>
          </cell>
          <cell r="G196">
            <v>19370</v>
          </cell>
          <cell r="H196">
            <v>40972</v>
          </cell>
          <cell r="I196">
            <v>68256</v>
          </cell>
          <cell r="J196">
            <v>109668</v>
          </cell>
        </row>
        <row r="197">
          <cell r="F197">
            <v>8760</v>
          </cell>
          <cell r="G197">
            <v>27671</v>
          </cell>
          <cell r="H197">
            <v>58531</v>
          </cell>
          <cell r="I197">
            <v>97509</v>
          </cell>
          <cell r="J197">
            <v>156669</v>
          </cell>
        </row>
        <row r="198">
          <cell r="F198">
            <v>13140</v>
          </cell>
          <cell r="G198">
            <v>41507</v>
          </cell>
          <cell r="H198">
            <v>87797</v>
          </cell>
          <cell r="I198">
            <v>146264</v>
          </cell>
          <cell r="J198">
            <v>235003</v>
          </cell>
        </row>
        <row r="199">
          <cell r="F199">
            <v>21901</v>
          </cell>
          <cell r="G199">
            <v>69179</v>
          </cell>
          <cell r="H199">
            <v>146328</v>
          </cell>
          <cell r="I199">
            <v>243773</v>
          </cell>
          <cell r="J199">
            <v>391672</v>
          </cell>
        </row>
        <row r="202">
          <cell r="F202">
            <v>15750</v>
          </cell>
          <cell r="G202">
            <v>34793</v>
          </cell>
          <cell r="H202">
            <v>76289</v>
          </cell>
          <cell r="I202">
            <v>126015</v>
          </cell>
          <cell r="J202">
            <v>226807</v>
          </cell>
        </row>
        <row r="203">
          <cell r="F203">
            <v>22500</v>
          </cell>
          <cell r="G203">
            <v>49704</v>
          </cell>
          <cell r="H203">
            <v>108984</v>
          </cell>
          <cell r="I203">
            <v>180021</v>
          </cell>
          <cell r="J203">
            <v>324010</v>
          </cell>
        </row>
        <row r="204">
          <cell r="F204">
            <v>33750</v>
          </cell>
          <cell r="G204">
            <v>74556</v>
          </cell>
          <cell r="H204">
            <v>163475</v>
          </cell>
          <cell r="I204">
            <v>270032</v>
          </cell>
          <cell r="J204">
            <v>486015</v>
          </cell>
        </row>
        <row r="205">
          <cell r="F205">
            <v>56249</v>
          </cell>
          <cell r="G205">
            <v>124259</v>
          </cell>
          <cell r="H205">
            <v>272459</v>
          </cell>
          <cell r="I205">
            <v>450054</v>
          </cell>
          <cell r="J205">
            <v>810025</v>
          </cell>
        </row>
        <row r="208">
          <cell r="F208">
            <v>42123</v>
          </cell>
          <cell r="G208">
            <v>122364</v>
          </cell>
          <cell r="H208">
            <v>261162</v>
          </cell>
          <cell r="I208">
            <v>434428</v>
          </cell>
          <cell r="J208">
            <v>726604</v>
          </cell>
        </row>
        <row r="209">
          <cell r="F209">
            <v>60175</v>
          </cell>
          <cell r="G209">
            <v>174806</v>
          </cell>
          <cell r="H209">
            <v>373088</v>
          </cell>
          <cell r="I209">
            <v>620611</v>
          </cell>
          <cell r="J209">
            <v>1038006</v>
          </cell>
        </row>
        <row r="210">
          <cell r="F210">
            <v>90263</v>
          </cell>
          <cell r="G210">
            <v>262209</v>
          </cell>
          <cell r="H210">
            <v>559632</v>
          </cell>
          <cell r="I210">
            <v>930916</v>
          </cell>
          <cell r="J210">
            <v>1557009</v>
          </cell>
        </row>
        <row r="211">
          <cell r="F211">
            <v>150438</v>
          </cell>
          <cell r="G211">
            <v>437014</v>
          </cell>
          <cell r="H211">
            <v>932720</v>
          </cell>
          <cell r="I211">
            <v>1551527</v>
          </cell>
          <cell r="J211">
            <v>2595016</v>
          </cell>
        </row>
        <row r="214">
          <cell r="F214">
            <v>9703</v>
          </cell>
          <cell r="G214">
            <v>30650</v>
          </cell>
          <cell r="H214">
            <v>64832</v>
          </cell>
          <cell r="I214">
            <v>108006</v>
          </cell>
          <cell r="J214">
            <v>173534</v>
          </cell>
        </row>
        <row r="215">
          <cell r="F215">
            <v>13862</v>
          </cell>
          <cell r="G215">
            <v>43786</v>
          </cell>
          <cell r="H215">
            <v>92617</v>
          </cell>
          <cell r="I215">
            <v>154294</v>
          </cell>
          <cell r="J215">
            <v>247905</v>
          </cell>
        </row>
        <row r="216">
          <cell r="F216">
            <v>20793</v>
          </cell>
          <cell r="G216">
            <v>65679</v>
          </cell>
          <cell r="H216">
            <v>138926</v>
          </cell>
          <cell r="I216">
            <v>231441</v>
          </cell>
          <cell r="J216">
            <v>371858</v>
          </cell>
        </row>
        <row r="217">
          <cell r="F217">
            <v>34655</v>
          </cell>
          <cell r="G217">
            <v>109465</v>
          </cell>
          <cell r="H217">
            <v>231543</v>
          </cell>
          <cell r="I217">
            <v>385735</v>
          </cell>
          <cell r="J217">
            <v>619763</v>
          </cell>
        </row>
        <row r="220">
          <cell r="F220">
            <v>19836</v>
          </cell>
          <cell r="G220">
            <v>77519</v>
          </cell>
          <cell r="H220">
            <v>159929</v>
          </cell>
          <cell r="I220">
            <v>255681</v>
          </cell>
          <cell r="J220">
            <v>378887</v>
          </cell>
        </row>
        <row r="221">
          <cell r="F221">
            <v>28337</v>
          </cell>
          <cell r="G221">
            <v>110741</v>
          </cell>
          <cell r="H221">
            <v>228469</v>
          </cell>
          <cell r="I221">
            <v>365259</v>
          </cell>
          <cell r="J221">
            <v>541267</v>
          </cell>
        </row>
        <row r="222">
          <cell r="F222">
            <v>42505</v>
          </cell>
          <cell r="G222">
            <v>166112</v>
          </cell>
          <cell r="H222">
            <v>342704</v>
          </cell>
          <cell r="I222">
            <v>547888</v>
          </cell>
          <cell r="J222">
            <v>811900</v>
          </cell>
        </row>
        <row r="223">
          <cell r="F223">
            <v>70841</v>
          </cell>
          <cell r="G223">
            <v>276853</v>
          </cell>
          <cell r="H223">
            <v>571173</v>
          </cell>
          <cell r="I223">
            <v>913147</v>
          </cell>
          <cell r="J223">
            <v>1353167</v>
          </cell>
        </row>
        <row r="226">
          <cell r="F226">
            <v>5383</v>
          </cell>
          <cell r="G226">
            <v>21020</v>
          </cell>
          <cell r="H226">
            <v>43363</v>
          </cell>
          <cell r="I226">
            <v>69330</v>
          </cell>
          <cell r="J226">
            <v>102739</v>
          </cell>
        </row>
        <row r="227">
          <cell r="F227">
            <v>7690</v>
          </cell>
          <cell r="G227">
            <v>30029</v>
          </cell>
          <cell r="H227">
            <v>61947</v>
          </cell>
          <cell r="I227">
            <v>99043</v>
          </cell>
          <cell r="J227">
            <v>146770</v>
          </cell>
        </row>
        <row r="228">
          <cell r="F228">
            <v>11534</v>
          </cell>
          <cell r="G228">
            <v>45043</v>
          </cell>
          <cell r="H228">
            <v>92920</v>
          </cell>
          <cell r="I228">
            <v>148564</v>
          </cell>
          <cell r="J228">
            <v>220156</v>
          </cell>
        </row>
        <row r="229">
          <cell r="F229">
            <v>19224</v>
          </cell>
          <cell r="G229">
            <v>75071</v>
          </cell>
          <cell r="H229">
            <v>154866</v>
          </cell>
          <cell r="I229">
            <v>247607</v>
          </cell>
          <cell r="J229">
            <v>366926</v>
          </cell>
        </row>
        <row r="232">
          <cell r="F232">
            <v>4910</v>
          </cell>
          <cell r="G232">
            <v>24825</v>
          </cell>
          <cell r="H232">
            <v>47408</v>
          </cell>
          <cell r="I232">
            <v>68070</v>
          </cell>
          <cell r="J232">
            <v>93597</v>
          </cell>
        </row>
        <row r="233">
          <cell r="F233">
            <v>7015</v>
          </cell>
          <cell r="G233">
            <v>35465</v>
          </cell>
          <cell r="H233">
            <v>67725</v>
          </cell>
          <cell r="I233">
            <v>97243</v>
          </cell>
          <cell r="J233">
            <v>133709</v>
          </cell>
        </row>
        <row r="234">
          <cell r="F234">
            <v>10522</v>
          </cell>
          <cell r="G234">
            <v>53197</v>
          </cell>
          <cell r="H234">
            <v>101588</v>
          </cell>
          <cell r="I234">
            <v>145864</v>
          </cell>
          <cell r="J234">
            <v>200564</v>
          </cell>
        </row>
        <row r="235">
          <cell r="F235">
            <v>17537</v>
          </cell>
          <cell r="G235">
            <v>88661</v>
          </cell>
          <cell r="H235">
            <v>169313</v>
          </cell>
          <cell r="I235">
            <v>243107</v>
          </cell>
          <cell r="J235">
            <v>334274</v>
          </cell>
        </row>
        <row r="238">
          <cell r="F238">
            <v>5942</v>
          </cell>
          <cell r="G238">
            <v>23206</v>
          </cell>
          <cell r="H238">
            <v>47872</v>
          </cell>
          <cell r="I238">
            <v>76540</v>
          </cell>
          <cell r="J238">
            <v>113423</v>
          </cell>
        </row>
        <row r="239">
          <cell r="F239">
            <v>8489</v>
          </cell>
          <cell r="G239">
            <v>33151</v>
          </cell>
          <cell r="H239">
            <v>68388</v>
          </cell>
          <cell r="I239">
            <v>109342</v>
          </cell>
          <cell r="J239">
            <v>162033</v>
          </cell>
        </row>
        <row r="240">
          <cell r="F240">
            <v>12734</v>
          </cell>
          <cell r="G240">
            <v>49727</v>
          </cell>
          <cell r="H240">
            <v>102583</v>
          </cell>
          <cell r="I240">
            <v>164013</v>
          </cell>
          <cell r="J240">
            <v>243050</v>
          </cell>
        </row>
        <row r="241">
          <cell r="F241">
            <v>21223</v>
          </cell>
          <cell r="G241">
            <v>82878</v>
          </cell>
          <cell r="H241">
            <v>170971</v>
          </cell>
          <cell r="I241">
            <v>273356</v>
          </cell>
          <cell r="J241">
            <v>405083</v>
          </cell>
        </row>
        <row r="244">
          <cell r="F244">
            <v>5243</v>
          </cell>
          <cell r="G244">
            <v>26505</v>
          </cell>
          <cell r="H244">
            <v>50616</v>
          </cell>
          <cell r="I244">
            <v>72676</v>
          </cell>
          <cell r="J244">
            <v>99930</v>
          </cell>
        </row>
        <row r="245">
          <cell r="F245">
            <v>7490</v>
          </cell>
          <cell r="G245">
            <v>37864</v>
          </cell>
          <cell r="H245">
            <v>72308</v>
          </cell>
          <cell r="I245">
            <v>103823</v>
          </cell>
          <cell r="J245">
            <v>142758</v>
          </cell>
        </row>
        <row r="246">
          <cell r="F246">
            <v>11235</v>
          </cell>
          <cell r="G246">
            <v>56797</v>
          </cell>
          <cell r="H246">
            <v>108462</v>
          </cell>
          <cell r="I246">
            <v>155735</v>
          </cell>
          <cell r="J246">
            <v>214136</v>
          </cell>
        </row>
        <row r="247">
          <cell r="F247">
            <v>18724</v>
          </cell>
          <cell r="G247">
            <v>94661</v>
          </cell>
          <cell r="H247">
            <v>180771</v>
          </cell>
          <cell r="I247">
            <v>259558</v>
          </cell>
          <cell r="J247">
            <v>356894</v>
          </cell>
        </row>
        <row r="250">
          <cell r="F250">
            <v>4079</v>
          </cell>
          <cell r="G250">
            <v>18044</v>
          </cell>
          <cell r="H250">
            <v>36494</v>
          </cell>
          <cell r="I250">
            <v>55345</v>
          </cell>
          <cell r="J250">
            <v>78896</v>
          </cell>
        </row>
        <row r="251">
          <cell r="F251">
            <v>5827</v>
          </cell>
          <cell r="G251">
            <v>25777</v>
          </cell>
          <cell r="H251">
            <v>52135</v>
          </cell>
          <cell r="I251">
            <v>79064</v>
          </cell>
          <cell r="J251">
            <v>112709</v>
          </cell>
        </row>
        <row r="252">
          <cell r="F252">
            <v>8740</v>
          </cell>
          <cell r="G252">
            <v>38666</v>
          </cell>
          <cell r="H252">
            <v>78202</v>
          </cell>
          <cell r="I252">
            <v>118595</v>
          </cell>
          <cell r="J252">
            <v>169063</v>
          </cell>
        </row>
        <row r="253">
          <cell r="F253">
            <v>14567</v>
          </cell>
          <cell r="G253">
            <v>64444</v>
          </cell>
          <cell r="H253">
            <v>130337</v>
          </cell>
          <cell r="I253">
            <v>197659</v>
          </cell>
          <cell r="J253">
            <v>281772</v>
          </cell>
        </row>
        <row r="256">
          <cell r="F256">
            <v>5236</v>
          </cell>
          <cell r="G256">
            <v>23164</v>
          </cell>
          <cell r="H256">
            <v>46849</v>
          </cell>
          <cell r="I256">
            <v>71047</v>
          </cell>
          <cell r="J256">
            <v>101281</v>
          </cell>
        </row>
        <row r="257">
          <cell r="F257">
            <v>7480</v>
          </cell>
          <cell r="G257">
            <v>33091</v>
          </cell>
          <cell r="H257">
            <v>66927</v>
          </cell>
          <cell r="I257">
            <v>101496</v>
          </cell>
          <cell r="J257">
            <v>144687</v>
          </cell>
        </row>
        <row r="258">
          <cell r="F258">
            <v>11220</v>
          </cell>
          <cell r="G258">
            <v>49637</v>
          </cell>
          <cell r="H258">
            <v>100390</v>
          </cell>
          <cell r="I258">
            <v>152243</v>
          </cell>
          <cell r="J258">
            <v>217030</v>
          </cell>
        </row>
        <row r="259">
          <cell r="F259">
            <v>18700</v>
          </cell>
          <cell r="G259">
            <v>82728</v>
          </cell>
          <cell r="H259">
            <v>167317</v>
          </cell>
          <cell r="I259">
            <v>253739</v>
          </cell>
          <cell r="J259">
            <v>361717</v>
          </cell>
        </row>
        <row r="262">
          <cell r="F262">
            <v>15991</v>
          </cell>
          <cell r="G262">
            <v>80852</v>
          </cell>
          <cell r="H262">
            <v>154396</v>
          </cell>
          <cell r="I262">
            <v>221688</v>
          </cell>
          <cell r="J262">
            <v>304827</v>
          </cell>
        </row>
        <row r="263">
          <cell r="F263">
            <v>22845</v>
          </cell>
          <cell r="G263">
            <v>115502</v>
          </cell>
          <cell r="H263">
            <v>220566</v>
          </cell>
          <cell r="I263">
            <v>316698</v>
          </cell>
          <cell r="J263">
            <v>435467</v>
          </cell>
        </row>
        <row r="264">
          <cell r="F264">
            <v>34267</v>
          </cell>
          <cell r="G264">
            <v>173253</v>
          </cell>
          <cell r="H264">
            <v>330848</v>
          </cell>
          <cell r="I264">
            <v>475047</v>
          </cell>
          <cell r="J264">
            <v>653200</v>
          </cell>
        </row>
        <row r="265">
          <cell r="F265">
            <v>57112</v>
          </cell>
          <cell r="G265">
            <v>288755</v>
          </cell>
          <cell r="H265">
            <v>551414</v>
          </cell>
          <cell r="I265">
            <v>791744</v>
          </cell>
          <cell r="J265">
            <v>1088666</v>
          </cell>
        </row>
        <row r="268">
          <cell r="F268">
            <v>15699</v>
          </cell>
          <cell r="G268">
            <v>69465</v>
          </cell>
          <cell r="H268">
            <v>140488</v>
          </cell>
          <cell r="I268">
            <v>213061</v>
          </cell>
          <cell r="J268">
            <v>303728</v>
          </cell>
        </row>
        <row r="269">
          <cell r="F269">
            <v>22428</v>
          </cell>
          <cell r="G269">
            <v>99235</v>
          </cell>
          <cell r="H269">
            <v>200698</v>
          </cell>
          <cell r="I269">
            <v>304372</v>
          </cell>
          <cell r="J269">
            <v>433897</v>
          </cell>
        </row>
        <row r="270">
          <cell r="F270">
            <v>33641</v>
          </cell>
          <cell r="G270">
            <v>148853</v>
          </cell>
          <cell r="H270">
            <v>301047</v>
          </cell>
          <cell r="I270">
            <v>456559</v>
          </cell>
          <cell r="J270">
            <v>650846</v>
          </cell>
        </row>
        <row r="271">
          <cell r="F271">
            <v>56069</v>
          </cell>
          <cell r="G271">
            <v>248088</v>
          </cell>
          <cell r="H271">
            <v>501744</v>
          </cell>
          <cell r="I271">
            <v>760931</v>
          </cell>
          <cell r="J271">
            <v>1084743</v>
          </cell>
        </row>
        <row r="274">
          <cell r="F274">
            <v>19274</v>
          </cell>
          <cell r="G274">
            <v>85283</v>
          </cell>
          <cell r="H274">
            <v>172479</v>
          </cell>
          <cell r="I274">
            <v>261577</v>
          </cell>
          <cell r="J274">
            <v>372890</v>
          </cell>
        </row>
        <row r="275">
          <cell r="F275">
            <v>27535</v>
          </cell>
          <cell r="G275">
            <v>121832</v>
          </cell>
          <cell r="H275">
            <v>246399</v>
          </cell>
          <cell r="I275">
            <v>373681</v>
          </cell>
          <cell r="J275">
            <v>532700</v>
          </cell>
        </row>
        <row r="276">
          <cell r="F276">
            <v>41302</v>
          </cell>
          <cell r="G276">
            <v>182748</v>
          </cell>
          <cell r="H276">
            <v>369598</v>
          </cell>
          <cell r="I276">
            <v>560522</v>
          </cell>
          <cell r="J276">
            <v>799050</v>
          </cell>
        </row>
        <row r="277">
          <cell r="F277">
            <v>68837</v>
          </cell>
          <cell r="G277">
            <v>304580</v>
          </cell>
          <cell r="H277">
            <v>615997</v>
          </cell>
          <cell r="I277">
            <v>934203</v>
          </cell>
          <cell r="J277">
            <v>1331751</v>
          </cell>
        </row>
        <row r="280">
          <cell r="F280">
            <v>17634</v>
          </cell>
          <cell r="G280">
            <v>89158</v>
          </cell>
          <cell r="H280">
            <v>170258</v>
          </cell>
          <cell r="I280">
            <v>244464</v>
          </cell>
          <cell r="J280">
            <v>336144</v>
          </cell>
        </row>
        <row r="281">
          <cell r="F281">
            <v>25192</v>
          </cell>
          <cell r="G281">
            <v>127369</v>
          </cell>
          <cell r="H281">
            <v>243226</v>
          </cell>
          <cell r="I281">
            <v>349235</v>
          </cell>
          <cell r="J281">
            <v>480206</v>
          </cell>
        </row>
        <row r="282">
          <cell r="F282">
            <v>37788</v>
          </cell>
          <cell r="G282">
            <v>191053</v>
          </cell>
          <cell r="H282">
            <v>364839</v>
          </cell>
          <cell r="I282">
            <v>523852</v>
          </cell>
          <cell r="J282">
            <v>720308</v>
          </cell>
        </row>
        <row r="283">
          <cell r="F283">
            <v>62980</v>
          </cell>
          <cell r="G283">
            <v>318422</v>
          </cell>
          <cell r="H283">
            <v>608065</v>
          </cell>
          <cell r="I283">
            <v>873087</v>
          </cell>
          <cell r="J283">
            <v>1200514</v>
          </cell>
        </row>
        <row r="286">
          <cell r="F286">
            <v>24192</v>
          </cell>
          <cell r="G286">
            <v>94512</v>
          </cell>
          <cell r="H286">
            <v>194986</v>
          </cell>
          <cell r="I286">
            <v>311731</v>
          </cell>
          <cell r="J286">
            <v>461948</v>
          </cell>
        </row>
        <row r="287">
          <cell r="F287">
            <v>34560</v>
          </cell>
          <cell r="G287">
            <v>135017</v>
          </cell>
          <cell r="H287">
            <v>278552</v>
          </cell>
          <cell r="I287">
            <v>445329</v>
          </cell>
          <cell r="J287">
            <v>659925</v>
          </cell>
        </row>
        <row r="288">
          <cell r="F288">
            <v>51840</v>
          </cell>
          <cell r="G288">
            <v>202526</v>
          </cell>
          <cell r="H288">
            <v>417828</v>
          </cell>
          <cell r="I288">
            <v>667994</v>
          </cell>
          <cell r="J288">
            <v>989888</v>
          </cell>
        </row>
        <row r="289">
          <cell r="F289">
            <v>86400</v>
          </cell>
          <cell r="G289">
            <v>337543</v>
          </cell>
          <cell r="H289">
            <v>696380</v>
          </cell>
          <cell r="I289">
            <v>1113323</v>
          </cell>
          <cell r="J289">
            <v>1649813</v>
          </cell>
        </row>
        <row r="292">
          <cell r="F292">
            <v>31373</v>
          </cell>
          <cell r="G292">
            <v>122569</v>
          </cell>
          <cell r="H292">
            <v>252870</v>
          </cell>
          <cell r="I292">
            <v>404271</v>
          </cell>
          <cell r="J292">
            <v>599081</v>
          </cell>
        </row>
        <row r="293">
          <cell r="F293">
            <v>44819</v>
          </cell>
          <cell r="G293">
            <v>175098</v>
          </cell>
          <cell r="H293">
            <v>361243</v>
          </cell>
          <cell r="I293">
            <v>577530</v>
          </cell>
          <cell r="J293">
            <v>855830</v>
          </cell>
        </row>
        <row r="294">
          <cell r="F294">
            <v>67229</v>
          </cell>
          <cell r="G294">
            <v>262647</v>
          </cell>
          <cell r="H294">
            <v>541864</v>
          </cell>
          <cell r="I294">
            <v>866295</v>
          </cell>
          <cell r="J294">
            <v>1283746</v>
          </cell>
        </row>
        <row r="295">
          <cell r="F295">
            <v>112048</v>
          </cell>
          <cell r="G295">
            <v>437746</v>
          </cell>
          <cell r="H295">
            <v>903107</v>
          </cell>
          <cell r="I295">
            <v>1443824</v>
          </cell>
          <cell r="J295">
            <v>2139576</v>
          </cell>
        </row>
        <row r="298">
          <cell r="F298">
            <v>792</v>
          </cell>
          <cell r="G298">
            <v>3503</v>
          </cell>
          <cell r="H298">
            <v>7083</v>
          </cell>
          <cell r="I298">
            <v>10742</v>
          </cell>
          <cell r="J298">
            <v>15314</v>
          </cell>
        </row>
        <row r="299">
          <cell r="F299">
            <v>1131</v>
          </cell>
          <cell r="G299">
            <v>5004</v>
          </cell>
          <cell r="H299">
            <v>10119</v>
          </cell>
          <cell r="I299">
            <v>15346</v>
          </cell>
          <cell r="J299">
            <v>21877</v>
          </cell>
        </row>
        <row r="300">
          <cell r="F300">
            <v>1696</v>
          </cell>
          <cell r="G300">
            <v>7507</v>
          </cell>
          <cell r="H300">
            <v>15179</v>
          </cell>
          <cell r="I300">
            <v>23019</v>
          </cell>
          <cell r="J300">
            <v>32815</v>
          </cell>
        </row>
        <row r="301">
          <cell r="F301">
            <v>2827</v>
          </cell>
          <cell r="G301">
            <v>12511</v>
          </cell>
          <cell r="H301">
            <v>25298</v>
          </cell>
          <cell r="I301">
            <v>38366</v>
          </cell>
          <cell r="J301">
            <v>54692</v>
          </cell>
        </row>
        <row r="304">
          <cell r="F304">
            <v>3519</v>
          </cell>
          <cell r="G304">
            <v>9519</v>
          </cell>
          <cell r="H304">
            <v>20467</v>
          </cell>
          <cell r="I304">
            <v>33987</v>
          </cell>
          <cell r="J304">
            <v>58526</v>
          </cell>
        </row>
        <row r="305">
          <cell r="F305">
            <v>5027</v>
          </cell>
          <cell r="G305">
            <v>13598</v>
          </cell>
          <cell r="H305">
            <v>29239</v>
          </cell>
          <cell r="I305">
            <v>48553</v>
          </cell>
          <cell r="J305">
            <v>83609</v>
          </cell>
        </row>
        <row r="306">
          <cell r="F306">
            <v>7541</v>
          </cell>
          <cell r="G306">
            <v>20397</v>
          </cell>
          <cell r="H306">
            <v>43859</v>
          </cell>
          <cell r="I306">
            <v>72829</v>
          </cell>
          <cell r="J306">
            <v>125414</v>
          </cell>
        </row>
        <row r="307">
          <cell r="F307">
            <v>12568</v>
          </cell>
          <cell r="G307">
            <v>33995</v>
          </cell>
          <cell r="H307">
            <v>73098</v>
          </cell>
          <cell r="I307">
            <v>121382</v>
          </cell>
          <cell r="J307">
            <v>209023</v>
          </cell>
        </row>
        <row r="310">
          <cell r="F310">
            <v>164</v>
          </cell>
          <cell r="G310">
            <v>971</v>
          </cell>
          <cell r="H310">
            <v>1499</v>
          </cell>
          <cell r="I310">
            <v>1959</v>
          </cell>
          <cell r="J310">
            <v>2510</v>
          </cell>
        </row>
        <row r="311">
          <cell r="F311">
            <v>235</v>
          </cell>
          <cell r="G311">
            <v>1387</v>
          </cell>
          <cell r="H311">
            <v>2141</v>
          </cell>
          <cell r="I311">
            <v>2798</v>
          </cell>
          <cell r="J311">
            <v>3586</v>
          </cell>
        </row>
        <row r="312">
          <cell r="F312">
            <v>352</v>
          </cell>
          <cell r="G312">
            <v>2080</v>
          </cell>
          <cell r="H312">
            <v>3212</v>
          </cell>
          <cell r="I312">
            <v>4197</v>
          </cell>
          <cell r="J312">
            <v>5379</v>
          </cell>
        </row>
        <row r="313">
          <cell r="F313">
            <v>587</v>
          </cell>
          <cell r="G313">
            <v>3467</v>
          </cell>
          <cell r="H313">
            <v>5353</v>
          </cell>
          <cell r="I313">
            <v>6995</v>
          </cell>
          <cell r="J313">
            <v>8964</v>
          </cell>
        </row>
        <row r="316">
          <cell r="F316">
            <v>28070</v>
          </cell>
          <cell r="G316">
            <v>62010</v>
          </cell>
          <cell r="H316">
            <v>135967</v>
          </cell>
          <cell r="I316">
            <v>224593</v>
          </cell>
          <cell r="J316">
            <v>404231</v>
          </cell>
        </row>
        <row r="317">
          <cell r="F317">
            <v>40101</v>
          </cell>
          <cell r="G317">
            <v>88586</v>
          </cell>
          <cell r="H317">
            <v>194238</v>
          </cell>
          <cell r="I317">
            <v>320847</v>
          </cell>
          <cell r="J317">
            <v>577473</v>
          </cell>
        </row>
        <row r="318">
          <cell r="F318">
            <v>60151</v>
          </cell>
          <cell r="G318">
            <v>132878</v>
          </cell>
          <cell r="H318">
            <v>291357</v>
          </cell>
          <cell r="I318">
            <v>481270</v>
          </cell>
          <cell r="J318">
            <v>866210</v>
          </cell>
        </row>
        <row r="319">
          <cell r="F319">
            <v>100251</v>
          </cell>
          <cell r="G319">
            <v>221464</v>
          </cell>
          <cell r="H319">
            <v>485596</v>
          </cell>
          <cell r="I319">
            <v>802117</v>
          </cell>
          <cell r="J319">
            <v>1443683</v>
          </cell>
        </row>
        <row r="322">
          <cell r="F322">
            <v>52951</v>
          </cell>
          <cell r="G322">
            <v>153820</v>
          </cell>
          <cell r="H322">
            <v>328298</v>
          </cell>
          <cell r="I322">
            <v>546105</v>
          </cell>
          <cell r="J322">
            <v>913392</v>
          </cell>
        </row>
        <row r="323">
          <cell r="F323">
            <v>75644</v>
          </cell>
          <cell r="G323">
            <v>219743</v>
          </cell>
          <cell r="H323">
            <v>468997</v>
          </cell>
          <cell r="I323">
            <v>780150</v>
          </cell>
          <cell r="J323">
            <v>1304845</v>
          </cell>
        </row>
        <row r="324">
          <cell r="F324">
            <v>113466</v>
          </cell>
          <cell r="G324">
            <v>329614</v>
          </cell>
          <cell r="H324">
            <v>703496</v>
          </cell>
          <cell r="I324">
            <v>1170226</v>
          </cell>
          <cell r="J324">
            <v>1957268</v>
          </cell>
        </row>
        <row r="325">
          <cell r="F325">
            <v>189111</v>
          </cell>
          <cell r="G325">
            <v>549357</v>
          </cell>
          <cell r="H325">
            <v>1172493</v>
          </cell>
          <cell r="I325">
            <v>1950376</v>
          </cell>
          <cell r="J325">
            <v>3262113</v>
          </cell>
        </row>
        <row r="328">
          <cell r="F328">
            <v>15926</v>
          </cell>
          <cell r="G328">
            <v>50305</v>
          </cell>
          <cell r="H328">
            <v>106406</v>
          </cell>
          <cell r="I328">
            <v>177266</v>
          </cell>
          <cell r="J328">
            <v>284814</v>
          </cell>
        </row>
        <row r="329">
          <cell r="F329">
            <v>22751</v>
          </cell>
          <cell r="G329">
            <v>71864</v>
          </cell>
          <cell r="H329">
            <v>152009</v>
          </cell>
          <cell r="I329">
            <v>253237</v>
          </cell>
          <cell r="J329">
            <v>406878</v>
          </cell>
        </row>
        <row r="330">
          <cell r="F330">
            <v>34127</v>
          </cell>
          <cell r="G330">
            <v>107797</v>
          </cell>
          <cell r="H330">
            <v>228014</v>
          </cell>
          <cell r="I330">
            <v>379856</v>
          </cell>
          <cell r="J330">
            <v>610316</v>
          </cell>
        </row>
        <row r="331">
          <cell r="F331">
            <v>56878</v>
          </cell>
          <cell r="G331">
            <v>179661</v>
          </cell>
          <cell r="H331">
            <v>380023</v>
          </cell>
          <cell r="I331">
            <v>633093</v>
          </cell>
          <cell r="J331">
            <v>1017194</v>
          </cell>
        </row>
        <row r="334">
          <cell r="F334">
            <v>41120</v>
          </cell>
          <cell r="G334">
            <v>160607</v>
          </cell>
          <cell r="H334">
            <v>331342</v>
          </cell>
          <cell r="I334">
            <v>529743</v>
          </cell>
          <cell r="J334">
            <v>785001</v>
          </cell>
        </row>
        <row r="335">
          <cell r="F335">
            <v>58743</v>
          </cell>
          <cell r="G335">
            <v>229439</v>
          </cell>
          <cell r="H335">
            <v>473345</v>
          </cell>
          <cell r="I335">
            <v>756776</v>
          </cell>
          <cell r="J335">
            <v>1121429</v>
          </cell>
        </row>
        <row r="336">
          <cell r="F336">
            <v>88114</v>
          </cell>
          <cell r="G336">
            <v>344159</v>
          </cell>
          <cell r="H336">
            <v>710018</v>
          </cell>
          <cell r="I336">
            <v>1135164</v>
          </cell>
          <cell r="J336">
            <v>1682144</v>
          </cell>
        </row>
        <row r="337">
          <cell r="F337">
            <v>146857</v>
          </cell>
          <cell r="G337">
            <v>573598</v>
          </cell>
          <cell r="H337">
            <v>1183363</v>
          </cell>
          <cell r="I337">
            <v>1891939</v>
          </cell>
          <cell r="J337">
            <v>2803574</v>
          </cell>
        </row>
        <row r="340">
          <cell r="F340">
            <v>19660</v>
          </cell>
          <cell r="G340">
            <v>99422</v>
          </cell>
          <cell r="H340">
            <v>189850</v>
          </cell>
          <cell r="I340">
            <v>272600</v>
          </cell>
          <cell r="J340">
            <v>374833</v>
          </cell>
        </row>
        <row r="341">
          <cell r="F341">
            <v>28085</v>
          </cell>
          <cell r="G341">
            <v>142031</v>
          </cell>
          <cell r="H341">
            <v>271215</v>
          </cell>
          <cell r="I341">
            <v>389429</v>
          </cell>
          <cell r="J341">
            <v>535476</v>
          </cell>
        </row>
        <row r="342">
          <cell r="F342">
            <v>42128</v>
          </cell>
          <cell r="G342">
            <v>213046</v>
          </cell>
          <cell r="H342">
            <v>406822</v>
          </cell>
          <cell r="I342">
            <v>584143</v>
          </cell>
          <cell r="J342">
            <v>803214</v>
          </cell>
        </row>
        <row r="343">
          <cell r="F343">
            <v>70213</v>
          </cell>
          <cell r="G343">
            <v>355077</v>
          </cell>
          <cell r="H343">
            <v>678037</v>
          </cell>
          <cell r="I343">
            <v>973572</v>
          </cell>
          <cell r="J343">
            <v>1338690</v>
          </cell>
        </row>
        <row r="346">
          <cell r="F346">
            <v>53833</v>
          </cell>
          <cell r="G346">
            <v>210262</v>
          </cell>
          <cell r="H346">
            <v>433782</v>
          </cell>
          <cell r="I346">
            <v>693523</v>
          </cell>
          <cell r="J346">
            <v>1027698</v>
          </cell>
        </row>
        <row r="347">
          <cell r="F347">
            <v>76904</v>
          </cell>
          <cell r="G347">
            <v>300374</v>
          </cell>
          <cell r="H347">
            <v>619689</v>
          </cell>
          <cell r="I347">
            <v>990747</v>
          </cell>
          <cell r="J347">
            <v>1468140</v>
          </cell>
        </row>
        <row r="348">
          <cell r="F348">
            <v>115356</v>
          </cell>
          <cell r="G348">
            <v>450562</v>
          </cell>
          <cell r="H348">
            <v>929533</v>
          </cell>
          <cell r="I348">
            <v>1486120</v>
          </cell>
          <cell r="J348">
            <v>2202210</v>
          </cell>
        </row>
        <row r="349">
          <cell r="F349">
            <v>192260</v>
          </cell>
          <cell r="G349">
            <v>750936</v>
          </cell>
          <cell r="H349">
            <v>1549222</v>
          </cell>
          <cell r="I349">
            <v>2476867</v>
          </cell>
          <cell r="J349">
            <v>3670350</v>
          </cell>
        </row>
        <row r="352">
          <cell r="F352">
            <v>38037</v>
          </cell>
          <cell r="G352">
            <v>168301</v>
          </cell>
          <cell r="H352">
            <v>340387</v>
          </cell>
          <cell r="I352">
            <v>516227</v>
          </cell>
          <cell r="J352">
            <v>735907</v>
          </cell>
        </row>
        <row r="353">
          <cell r="F353">
            <v>54338</v>
          </cell>
          <cell r="G353">
            <v>240430</v>
          </cell>
          <cell r="H353">
            <v>486267</v>
          </cell>
          <cell r="I353">
            <v>737467</v>
          </cell>
          <cell r="J353">
            <v>1051296</v>
          </cell>
        </row>
        <row r="354">
          <cell r="F354">
            <v>81507</v>
          </cell>
          <cell r="G354">
            <v>360646</v>
          </cell>
          <cell r="H354">
            <v>729401</v>
          </cell>
          <cell r="I354">
            <v>1106200</v>
          </cell>
          <cell r="J354">
            <v>1576944</v>
          </cell>
        </row>
        <row r="355">
          <cell r="F355">
            <v>135846</v>
          </cell>
          <cell r="G355">
            <v>601076</v>
          </cell>
          <cell r="H355">
            <v>1215668</v>
          </cell>
          <cell r="I355">
            <v>1843667</v>
          </cell>
          <cell r="J355">
            <v>2628239</v>
          </cell>
        </row>
        <row r="358">
          <cell r="F358">
            <v>86466</v>
          </cell>
          <cell r="G358">
            <v>337802</v>
          </cell>
          <cell r="H358">
            <v>696914</v>
          </cell>
          <cell r="I358">
            <v>1114177</v>
          </cell>
          <cell r="J358">
            <v>1651078</v>
          </cell>
        </row>
        <row r="359">
          <cell r="F359">
            <v>123523</v>
          </cell>
          <cell r="G359">
            <v>482574</v>
          </cell>
          <cell r="H359">
            <v>995592</v>
          </cell>
          <cell r="I359">
            <v>1591682</v>
          </cell>
          <cell r="J359">
            <v>2358683</v>
          </cell>
        </row>
        <row r="360">
          <cell r="F360">
            <v>185284</v>
          </cell>
          <cell r="G360">
            <v>723861</v>
          </cell>
          <cell r="H360">
            <v>1493388</v>
          </cell>
          <cell r="I360">
            <v>2387523</v>
          </cell>
          <cell r="J360">
            <v>3538025</v>
          </cell>
        </row>
        <row r="361">
          <cell r="F361">
            <v>308807</v>
          </cell>
          <cell r="G361">
            <v>1206435</v>
          </cell>
          <cell r="H361">
            <v>2488979</v>
          </cell>
          <cell r="I361">
            <v>3979204</v>
          </cell>
          <cell r="J361">
            <v>5896708</v>
          </cell>
        </row>
        <row r="364">
          <cell r="F364">
            <v>34034</v>
          </cell>
          <cell r="G364">
            <v>133008</v>
          </cell>
          <cell r="H364">
            <v>274407</v>
          </cell>
          <cell r="I364">
            <v>438700</v>
          </cell>
          <cell r="J364">
            <v>650097</v>
          </cell>
        </row>
        <row r="365">
          <cell r="F365">
            <v>48620</v>
          </cell>
          <cell r="G365">
            <v>190011</v>
          </cell>
          <cell r="H365">
            <v>392010</v>
          </cell>
          <cell r="I365">
            <v>626714</v>
          </cell>
          <cell r="J365">
            <v>928710</v>
          </cell>
        </row>
        <row r="366">
          <cell r="F366">
            <v>72930</v>
          </cell>
          <cell r="G366">
            <v>285016</v>
          </cell>
          <cell r="H366">
            <v>588014</v>
          </cell>
          <cell r="I366">
            <v>940071</v>
          </cell>
          <cell r="J366">
            <v>1393065</v>
          </cell>
        </row>
        <row r="367">
          <cell r="F367">
            <v>121550</v>
          </cell>
          <cell r="G367">
            <v>475027</v>
          </cell>
          <cell r="H367">
            <v>980024</v>
          </cell>
          <cell r="I367">
            <v>1566785</v>
          </cell>
          <cell r="J367">
            <v>2321774</v>
          </cell>
        </row>
      </sheetData>
      <sheetData sheetId="163"/>
      <sheetData sheetId="164">
        <row r="7">
          <cell r="T7"/>
          <cell r="U7"/>
          <cell r="V7"/>
          <cell r="W7"/>
          <cell r="X7"/>
          <cell r="AA7"/>
          <cell r="AB7"/>
          <cell r="AC7"/>
          <cell r="AD7"/>
          <cell r="AE7"/>
          <cell r="AH7"/>
          <cell r="AI7"/>
          <cell r="AJ7"/>
          <cell r="AK7"/>
          <cell r="AL7"/>
          <cell r="AO7"/>
          <cell r="AP7"/>
          <cell r="AQ7"/>
          <cell r="AR7"/>
          <cell r="AS7"/>
          <cell r="AV7"/>
          <cell r="AW7"/>
          <cell r="AX7"/>
          <cell r="AY7"/>
          <cell r="AZ7"/>
          <cell r="BC7"/>
          <cell r="BD7"/>
          <cell r="BE7"/>
          <cell r="BF7"/>
          <cell r="BG7"/>
          <cell r="BJ7"/>
          <cell r="BK7"/>
          <cell r="BL7"/>
          <cell r="BM7"/>
          <cell r="BN7"/>
          <cell r="BQ7"/>
          <cell r="BR7"/>
          <cell r="BS7"/>
          <cell r="BT7"/>
          <cell r="BU7"/>
          <cell r="BX7"/>
          <cell r="BY7"/>
          <cell r="BZ7"/>
          <cell r="CA7"/>
          <cell r="CB7"/>
        </row>
        <row r="8">
          <cell r="T8"/>
          <cell r="U8"/>
          <cell r="V8"/>
          <cell r="W8"/>
          <cell r="X8"/>
          <cell r="AA8"/>
          <cell r="AB8"/>
          <cell r="AC8"/>
          <cell r="AD8"/>
          <cell r="AE8"/>
          <cell r="AH8"/>
          <cell r="AI8"/>
          <cell r="AJ8"/>
          <cell r="AK8"/>
          <cell r="AL8"/>
          <cell r="AO8"/>
          <cell r="AP8"/>
          <cell r="AQ8"/>
          <cell r="AR8"/>
          <cell r="AS8"/>
          <cell r="AV8"/>
          <cell r="AW8"/>
          <cell r="AX8"/>
          <cell r="AY8"/>
          <cell r="AZ8"/>
          <cell r="BC8"/>
          <cell r="BD8"/>
          <cell r="BE8"/>
          <cell r="BF8"/>
          <cell r="BG8"/>
          <cell r="BJ8"/>
          <cell r="BK8"/>
          <cell r="BL8"/>
          <cell r="BM8"/>
          <cell r="BN8"/>
          <cell r="BQ8"/>
          <cell r="BR8"/>
          <cell r="BS8"/>
          <cell r="BT8"/>
          <cell r="BU8"/>
          <cell r="BX8"/>
          <cell r="BY8"/>
          <cell r="BZ8"/>
          <cell r="CA8"/>
          <cell r="CB8"/>
        </row>
        <row r="9">
          <cell r="T9"/>
          <cell r="U9"/>
          <cell r="V9"/>
          <cell r="W9"/>
          <cell r="X9"/>
          <cell r="AA9"/>
          <cell r="AB9"/>
          <cell r="AC9"/>
          <cell r="AD9"/>
          <cell r="AE9"/>
          <cell r="AH9"/>
          <cell r="AI9"/>
          <cell r="AJ9"/>
          <cell r="AK9"/>
          <cell r="AL9"/>
          <cell r="AO9"/>
          <cell r="AP9"/>
          <cell r="AQ9"/>
          <cell r="AR9"/>
          <cell r="AS9"/>
          <cell r="AV9"/>
          <cell r="AW9"/>
          <cell r="AX9"/>
          <cell r="AY9"/>
          <cell r="AZ9"/>
          <cell r="BC9"/>
          <cell r="BD9"/>
          <cell r="BE9"/>
          <cell r="BF9"/>
          <cell r="BG9"/>
          <cell r="BJ9"/>
          <cell r="BK9"/>
          <cell r="BL9"/>
          <cell r="BM9"/>
          <cell r="BN9"/>
          <cell r="BQ9"/>
          <cell r="BR9"/>
          <cell r="BS9"/>
          <cell r="BT9"/>
          <cell r="BU9"/>
          <cell r="BX9"/>
          <cell r="BY9"/>
          <cell r="BZ9"/>
          <cell r="CA9"/>
          <cell r="CB9"/>
        </row>
        <row r="10">
          <cell r="T10"/>
          <cell r="U10"/>
          <cell r="V10"/>
          <cell r="W10"/>
          <cell r="X10"/>
          <cell r="AA10"/>
          <cell r="AB10"/>
          <cell r="AC10"/>
          <cell r="AD10"/>
          <cell r="AE10"/>
          <cell r="AH10"/>
          <cell r="AI10"/>
          <cell r="AJ10"/>
          <cell r="AK10"/>
          <cell r="AL10"/>
          <cell r="AO10"/>
          <cell r="AP10"/>
          <cell r="AQ10"/>
          <cell r="AR10"/>
          <cell r="AS10"/>
          <cell r="AV10"/>
          <cell r="AW10"/>
          <cell r="AX10"/>
          <cell r="AY10"/>
          <cell r="AZ10"/>
          <cell r="BC10"/>
          <cell r="BD10"/>
          <cell r="BE10"/>
          <cell r="BF10"/>
          <cell r="BG10"/>
          <cell r="BJ10"/>
          <cell r="BK10"/>
          <cell r="BL10"/>
          <cell r="BM10"/>
          <cell r="BN10"/>
          <cell r="BQ10"/>
          <cell r="BR10"/>
          <cell r="BS10"/>
          <cell r="BT10"/>
          <cell r="BU10"/>
          <cell r="BX10"/>
          <cell r="BY10"/>
          <cell r="BZ10"/>
          <cell r="CA10"/>
          <cell r="CB10"/>
        </row>
        <row r="15">
          <cell r="T15"/>
          <cell r="U15"/>
          <cell r="V15"/>
          <cell r="W15"/>
          <cell r="X15"/>
          <cell r="AA15"/>
          <cell r="AB15"/>
          <cell r="AC15"/>
          <cell r="AD15"/>
          <cell r="AE15"/>
          <cell r="AH15"/>
          <cell r="AI15"/>
          <cell r="AJ15"/>
          <cell r="AK15"/>
          <cell r="AL15"/>
          <cell r="AO15"/>
          <cell r="AP15"/>
          <cell r="AQ15"/>
          <cell r="AR15"/>
          <cell r="AS15"/>
          <cell r="AV15"/>
          <cell r="AW15"/>
          <cell r="AX15"/>
          <cell r="AY15"/>
          <cell r="AZ15"/>
          <cell r="BC15"/>
          <cell r="BD15"/>
          <cell r="BE15"/>
          <cell r="BF15"/>
          <cell r="BG15"/>
          <cell r="BJ15"/>
          <cell r="BK15"/>
          <cell r="BL15"/>
          <cell r="BM15"/>
          <cell r="BN15"/>
          <cell r="BQ15"/>
          <cell r="BR15"/>
          <cell r="BS15"/>
          <cell r="BT15"/>
          <cell r="BU15"/>
          <cell r="BX15"/>
          <cell r="BY15"/>
          <cell r="BZ15"/>
          <cell r="CA15"/>
          <cell r="CB15"/>
        </row>
        <row r="16">
          <cell r="T16"/>
          <cell r="U16"/>
          <cell r="V16"/>
          <cell r="W16"/>
          <cell r="X16"/>
          <cell r="AA16"/>
          <cell r="AB16"/>
          <cell r="AC16"/>
          <cell r="AD16"/>
          <cell r="AE16"/>
          <cell r="AH16"/>
          <cell r="AI16"/>
          <cell r="AJ16"/>
          <cell r="AK16"/>
          <cell r="AL16"/>
          <cell r="AO16"/>
          <cell r="AP16"/>
          <cell r="AQ16"/>
          <cell r="AR16"/>
          <cell r="AS16"/>
          <cell r="AV16"/>
          <cell r="AW16"/>
          <cell r="AX16"/>
          <cell r="AY16"/>
          <cell r="AZ16"/>
          <cell r="BC16"/>
          <cell r="BD16"/>
          <cell r="BE16"/>
          <cell r="BF16"/>
          <cell r="BG16"/>
          <cell r="BJ16"/>
          <cell r="BK16"/>
          <cell r="BL16"/>
          <cell r="BM16"/>
          <cell r="BN16"/>
          <cell r="BQ16"/>
          <cell r="BR16"/>
          <cell r="BS16"/>
          <cell r="BT16"/>
          <cell r="BU16"/>
          <cell r="BX16"/>
          <cell r="BY16"/>
          <cell r="BZ16"/>
          <cell r="CA16"/>
          <cell r="CB16"/>
        </row>
        <row r="17">
          <cell r="T17"/>
          <cell r="U17"/>
          <cell r="V17"/>
          <cell r="W17"/>
          <cell r="X17"/>
          <cell r="AA17"/>
          <cell r="AB17"/>
          <cell r="AC17"/>
          <cell r="AD17"/>
          <cell r="AE17"/>
          <cell r="AH17"/>
          <cell r="AI17"/>
          <cell r="AJ17"/>
          <cell r="AK17"/>
          <cell r="AL17"/>
          <cell r="AO17"/>
          <cell r="AP17"/>
          <cell r="AQ17"/>
          <cell r="AR17"/>
          <cell r="AS17"/>
          <cell r="AV17"/>
          <cell r="AW17"/>
          <cell r="AX17"/>
          <cell r="AY17"/>
          <cell r="AZ17"/>
          <cell r="BC17"/>
          <cell r="BD17"/>
          <cell r="BE17"/>
          <cell r="BF17"/>
          <cell r="BG17"/>
          <cell r="BJ17"/>
          <cell r="BK17"/>
          <cell r="BL17"/>
          <cell r="BM17"/>
          <cell r="BN17"/>
          <cell r="BQ17"/>
          <cell r="BR17"/>
          <cell r="BS17"/>
          <cell r="BT17"/>
          <cell r="BU17"/>
          <cell r="BX17"/>
          <cell r="BY17"/>
          <cell r="BZ17"/>
          <cell r="CA17"/>
          <cell r="CB17"/>
        </row>
        <row r="18">
          <cell r="T18"/>
          <cell r="U18"/>
          <cell r="V18"/>
          <cell r="W18"/>
          <cell r="X18"/>
          <cell r="AA18"/>
          <cell r="AB18"/>
          <cell r="AC18"/>
          <cell r="AD18"/>
          <cell r="AE18"/>
          <cell r="AH18"/>
          <cell r="AI18"/>
          <cell r="AJ18"/>
          <cell r="AK18"/>
          <cell r="AL18"/>
          <cell r="AO18"/>
          <cell r="AP18"/>
          <cell r="AQ18"/>
          <cell r="AR18"/>
          <cell r="AS18"/>
          <cell r="AV18"/>
          <cell r="AW18"/>
          <cell r="AX18"/>
          <cell r="AY18"/>
          <cell r="AZ18"/>
          <cell r="BC18"/>
          <cell r="BD18"/>
          <cell r="BE18"/>
          <cell r="BF18"/>
          <cell r="BG18"/>
          <cell r="BJ18"/>
          <cell r="BK18"/>
          <cell r="BL18"/>
          <cell r="BM18"/>
          <cell r="BN18"/>
          <cell r="BQ18"/>
          <cell r="BR18"/>
          <cell r="BS18"/>
          <cell r="BT18"/>
          <cell r="BU18"/>
          <cell r="BX18"/>
          <cell r="BY18"/>
          <cell r="BZ18"/>
          <cell r="CA18"/>
          <cell r="CB18"/>
        </row>
        <row r="23">
          <cell r="T23"/>
          <cell r="U23"/>
          <cell r="V23"/>
          <cell r="W23"/>
          <cell r="X23"/>
          <cell r="AA23"/>
          <cell r="AB23"/>
          <cell r="AC23"/>
          <cell r="AD23"/>
          <cell r="AE23"/>
          <cell r="AH23"/>
          <cell r="AI23"/>
          <cell r="AJ23"/>
          <cell r="AK23"/>
          <cell r="AL23"/>
          <cell r="AO23"/>
          <cell r="AP23"/>
          <cell r="AQ23"/>
          <cell r="AR23"/>
          <cell r="AS23"/>
          <cell r="AV23"/>
          <cell r="AW23"/>
          <cell r="AX23"/>
          <cell r="AY23"/>
          <cell r="AZ23"/>
          <cell r="BC23"/>
          <cell r="BD23"/>
          <cell r="BE23"/>
          <cell r="BF23"/>
          <cell r="BG23"/>
          <cell r="BJ23"/>
          <cell r="BK23"/>
          <cell r="BL23"/>
          <cell r="BM23"/>
          <cell r="BN23"/>
          <cell r="BQ23"/>
          <cell r="BR23"/>
          <cell r="BS23"/>
          <cell r="BT23"/>
          <cell r="BU23"/>
          <cell r="BX23"/>
          <cell r="BY23"/>
          <cell r="BZ23"/>
          <cell r="CA23"/>
          <cell r="CB23"/>
        </row>
        <row r="24">
          <cell r="T24"/>
          <cell r="U24"/>
          <cell r="V24"/>
          <cell r="W24"/>
          <cell r="X24"/>
          <cell r="AA24"/>
          <cell r="AB24"/>
          <cell r="AC24"/>
          <cell r="AD24"/>
          <cell r="AE24"/>
          <cell r="AH24"/>
          <cell r="AI24"/>
          <cell r="AJ24"/>
          <cell r="AK24"/>
          <cell r="AL24"/>
          <cell r="AO24"/>
          <cell r="AP24"/>
          <cell r="AQ24"/>
          <cell r="AR24"/>
          <cell r="AS24"/>
          <cell r="AV24"/>
          <cell r="AW24"/>
          <cell r="AX24"/>
          <cell r="AY24"/>
          <cell r="AZ24"/>
          <cell r="BC24"/>
          <cell r="BD24"/>
          <cell r="BE24"/>
          <cell r="BF24"/>
          <cell r="BG24"/>
          <cell r="BJ24"/>
          <cell r="BK24"/>
          <cell r="BL24"/>
          <cell r="BM24"/>
          <cell r="BN24"/>
          <cell r="BQ24"/>
          <cell r="BR24"/>
          <cell r="BS24"/>
          <cell r="BT24"/>
          <cell r="BU24"/>
          <cell r="BX24"/>
          <cell r="BY24"/>
          <cell r="BZ24"/>
          <cell r="CA24"/>
          <cell r="CB24"/>
        </row>
        <row r="25">
          <cell r="T25"/>
          <cell r="U25"/>
          <cell r="V25"/>
          <cell r="W25"/>
          <cell r="X25"/>
          <cell r="AA25"/>
          <cell r="AB25"/>
          <cell r="AC25"/>
          <cell r="AD25"/>
          <cell r="AE25"/>
          <cell r="AH25"/>
          <cell r="AI25"/>
          <cell r="AJ25"/>
          <cell r="AK25"/>
          <cell r="AL25"/>
          <cell r="AO25"/>
          <cell r="AP25"/>
          <cell r="AQ25"/>
          <cell r="AR25"/>
          <cell r="AS25"/>
          <cell r="AV25"/>
          <cell r="AW25"/>
          <cell r="AX25"/>
          <cell r="AY25"/>
          <cell r="AZ25"/>
          <cell r="BC25"/>
          <cell r="BD25"/>
          <cell r="BE25"/>
          <cell r="BF25"/>
          <cell r="BG25"/>
          <cell r="BJ25"/>
          <cell r="BK25"/>
          <cell r="BL25"/>
          <cell r="BM25"/>
          <cell r="BN25"/>
          <cell r="BQ25"/>
          <cell r="BR25"/>
          <cell r="BS25"/>
          <cell r="BT25"/>
          <cell r="BU25"/>
          <cell r="BX25"/>
          <cell r="BY25"/>
          <cell r="BZ25"/>
          <cell r="CA25"/>
          <cell r="CB25"/>
        </row>
        <row r="26">
          <cell r="T26"/>
          <cell r="U26"/>
          <cell r="V26"/>
          <cell r="W26"/>
          <cell r="X26"/>
          <cell r="AA26"/>
          <cell r="AB26"/>
          <cell r="AC26"/>
          <cell r="AD26"/>
          <cell r="AE26"/>
          <cell r="AH26"/>
          <cell r="AI26"/>
          <cell r="AJ26"/>
          <cell r="AK26"/>
          <cell r="AL26"/>
          <cell r="AO26"/>
          <cell r="AP26"/>
          <cell r="AQ26"/>
          <cell r="AR26"/>
          <cell r="AS26"/>
          <cell r="AV26"/>
          <cell r="AW26"/>
          <cell r="AX26"/>
          <cell r="AY26"/>
          <cell r="AZ26"/>
          <cell r="BC26"/>
          <cell r="BD26"/>
          <cell r="BE26"/>
          <cell r="BF26"/>
          <cell r="BG26"/>
          <cell r="BJ26"/>
          <cell r="BK26"/>
          <cell r="BL26"/>
          <cell r="BM26"/>
          <cell r="BN26"/>
          <cell r="BQ26"/>
          <cell r="BR26"/>
          <cell r="BS26"/>
          <cell r="BT26"/>
          <cell r="BU26"/>
          <cell r="BX26"/>
          <cell r="BY26"/>
          <cell r="BZ26"/>
          <cell r="CA26"/>
          <cell r="CB26"/>
        </row>
        <row r="31">
          <cell r="T31"/>
          <cell r="U31"/>
          <cell r="V31"/>
          <cell r="W31"/>
          <cell r="X31"/>
          <cell r="AA31"/>
          <cell r="AB31"/>
          <cell r="AC31"/>
          <cell r="AD31"/>
          <cell r="AE31"/>
          <cell r="AH31"/>
          <cell r="AI31"/>
          <cell r="AJ31"/>
          <cell r="AK31"/>
          <cell r="AL31"/>
          <cell r="AO31"/>
          <cell r="AP31"/>
          <cell r="AQ31"/>
          <cell r="AR31"/>
          <cell r="AS31"/>
          <cell r="AV31"/>
          <cell r="AW31"/>
          <cell r="AX31"/>
          <cell r="AY31"/>
          <cell r="AZ31"/>
          <cell r="BC31"/>
          <cell r="BD31"/>
          <cell r="BE31"/>
          <cell r="BF31"/>
          <cell r="BG31"/>
          <cell r="BJ31"/>
          <cell r="BK31"/>
          <cell r="BL31"/>
          <cell r="BM31"/>
          <cell r="BN31"/>
          <cell r="BQ31"/>
          <cell r="BR31"/>
          <cell r="BS31"/>
          <cell r="BT31"/>
          <cell r="BU31"/>
          <cell r="BX31"/>
          <cell r="BY31"/>
          <cell r="BZ31"/>
          <cell r="CA31"/>
          <cell r="CB31"/>
        </row>
        <row r="32">
          <cell r="T32"/>
          <cell r="U32"/>
          <cell r="V32"/>
          <cell r="W32"/>
          <cell r="X32"/>
          <cell r="AA32"/>
          <cell r="AB32"/>
          <cell r="AC32"/>
          <cell r="AD32"/>
          <cell r="AE32"/>
          <cell r="AH32"/>
          <cell r="AI32"/>
          <cell r="AJ32"/>
          <cell r="AK32"/>
          <cell r="AL32"/>
          <cell r="AO32"/>
          <cell r="AP32"/>
          <cell r="AQ32"/>
          <cell r="AR32"/>
          <cell r="AS32"/>
          <cell r="AV32"/>
          <cell r="AW32"/>
          <cell r="AX32"/>
          <cell r="AY32"/>
          <cell r="AZ32"/>
          <cell r="BC32"/>
          <cell r="BD32"/>
          <cell r="BE32"/>
          <cell r="BF32"/>
          <cell r="BG32"/>
          <cell r="BJ32"/>
          <cell r="BK32"/>
          <cell r="BL32"/>
          <cell r="BM32"/>
          <cell r="BN32"/>
          <cell r="BQ32"/>
          <cell r="BR32"/>
          <cell r="BS32"/>
          <cell r="BT32"/>
          <cell r="BU32"/>
          <cell r="BX32"/>
          <cell r="BY32"/>
          <cell r="BZ32"/>
          <cell r="CA32"/>
          <cell r="CB32"/>
        </row>
        <row r="33">
          <cell r="T33"/>
          <cell r="U33"/>
          <cell r="V33"/>
          <cell r="W33"/>
          <cell r="X33"/>
          <cell r="AA33"/>
          <cell r="AB33"/>
          <cell r="AC33"/>
          <cell r="AD33"/>
          <cell r="AE33"/>
          <cell r="AH33"/>
          <cell r="AI33"/>
          <cell r="AJ33"/>
          <cell r="AK33"/>
          <cell r="AL33"/>
          <cell r="AO33"/>
          <cell r="AP33"/>
          <cell r="AQ33"/>
          <cell r="AR33"/>
          <cell r="AS33"/>
          <cell r="AV33"/>
          <cell r="AW33"/>
          <cell r="AX33"/>
          <cell r="AY33"/>
          <cell r="AZ33"/>
          <cell r="BC33"/>
          <cell r="BD33"/>
          <cell r="BE33"/>
          <cell r="BF33"/>
          <cell r="BG33"/>
          <cell r="BJ33"/>
          <cell r="BK33"/>
          <cell r="BL33"/>
          <cell r="BM33"/>
          <cell r="BN33"/>
          <cell r="BQ33"/>
          <cell r="BR33"/>
          <cell r="BS33"/>
          <cell r="BT33"/>
          <cell r="BU33"/>
          <cell r="BX33"/>
          <cell r="BY33"/>
          <cell r="BZ33"/>
          <cell r="CA33"/>
          <cell r="CB33"/>
        </row>
        <row r="34">
          <cell r="T34"/>
          <cell r="U34"/>
          <cell r="V34"/>
          <cell r="W34"/>
          <cell r="X34"/>
          <cell r="AA34"/>
          <cell r="AB34"/>
          <cell r="AC34"/>
          <cell r="AD34"/>
          <cell r="AE34"/>
          <cell r="AH34"/>
          <cell r="AI34"/>
          <cell r="AJ34"/>
          <cell r="AK34"/>
          <cell r="AL34"/>
          <cell r="AO34"/>
          <cell r="AP34"/>
          <cell r="AQ34"/>
          <cell r="AR34"/>
          <cell r="AS34"/>
          <cell r="AV34"/>
          <cell r="AW34"/>
          <cell r="AX34"/>
          <cell r="AY34"/>
          <cell r="AZ34"/>
          <cell r="BC34"/>
          <cell r="BD34"/>
          <cell r="BE34"/>
          <cell r="BF34"/>
          <cell r="BG34"/>
          <cell r="BJ34"/>
          <cell r="BK34"/>
          <cell r="BL34"/>
          <cell r="BM34"/>
          <cell r="BN34"/>
          <cell r="BQ34"/>
          <cell r="BR34"/>
          <cell r="BS34"/>
          <cell r="BT34"/>
          <cell r="BU34"/>
          <cell r="BX34"/>
          <cell r="BY34"/>
          <cell r="BZ34"/>
          <cell r="CA34"/>
          <cell r="CB34"/>
        </row>
        <row r="39">
          <cell r="T39"/>
          <cell r="U39"/>
          <cell r="V39"/>
          <cell r="W39"/>
          <cell r="X39"/>
          <cell r="AA39"/>
          <cell r="AB39"/>
          <cell r="AC39"/>
          <cell r="AD39"/>
          <cell r="AE39"/>
          <cell r="AH39"/>
          <cell r="AI39"/>
          <cell r="AJ39"/>
          <cell r="AK39"/>
          <cell r="AL39"/>
          <cell r="AO39"/>
          <cell r="AP39"/>
          <cell r="AQ39"/>
          <cell r="AR39"/>
          <cell r="AS39"/>
          <cell r="AV39"/>
          <cell r="AW39"/>
          <cell r="AX39"/>
          <cell r="AY39"/>
          <cell r="AZ39"/>
          <cell r="BC39"/>
          <cell r="BD39"/>
          <cell r="BE39"/>
          <cell r="BF39"/>
          <cell r="BG39"/>
          <cell r="BJ39"/>
          <cell r="BK39"/>
          <cell r="BL39"/>
          <cell r="BM39"/>
          <cell r="BN39"/>
          <cell r="BQ39"/>
          <cell r="BR39"/>
          <cell r="BS39"/>
          <cell r="BT39"/>
          <cell r="BU39"/>
          <cell r="BX39"/>
          <cell r="BY39"/>
          <cell r="BZ39"/>
          <cell r="CA39"/>
          <cell r="CB39"/>
        </row>
        <row r="40">
          <cell r="T40"/>
          <cell r="U40"/>
          <cell r="V40"/>
          <cell r="W40"/>
          <cell r="X40"/>
          <cell r="AA40"/>
          <cell r="AB40"/>
          <cell r="AC40"/>
          <cell r="AD40"/>
          <cell r="AE40"/>
          <cell r="AH40"/>
          <cell r="AI40"/>
          <cell r="AJ40"/>
          <cell r="AK40"/>
          <cell r="AL40"/>
          <cell r="AO40"/>
          <cell r="AP40"/>
          <cell r="AQ40"/>
          <cell r="AR40"/>
          <cell r="AS40"/>
          <cell r="AV40"/>
          <cell r="AW40"/>
          <cell r="AX40"/>
          <cell r="AY40"/>
          <cell r="AZ40"/>
          <cell r="BC40"/>
          <cell r="BD40"/>
          <cell r="BE40"/>
          <cell r="BF40"/>
          <cell r="BG40"/>
          <cell r="BJ40"/>
          <cell r="BK40"/>
          <cell r="BL40"/>
          <cell r="BM40"/>
          <cell r="BN40"/>
          <cell r="BQ40"/>
          <cell r="BR40"/>
          <cell r="BS40"/>
          <cell r="BT40"/>
          <cell r="BU40"/>
          <cell r="BX40"/>
          <cell r="BY40"/>
          <cell r="BZ40"/>
          <cell r="CA40"/>
          <cell r="CB40"/>
        </row>
        <row r="41">
          <cell r="T41"/>
          <cell r="U41"/>
          <cell r="V41"/>
          <cell r="W41"/>
          <cell r="X41"/>
          <cell r="AA41"/>
          <cell r="AB41"/>
          <cell r="AC41"/>
          <cell r="AD41"/>
          <cell r="AE41"/>
          <cell r="AH41"/>
          <cell r="AI41"/>
          <cell r="AJ41"/>
          <cell r="AK41"/>
          <cell r="AL41"/>
          <cell r="AO41"/>
          <cell r="AP41"/>
          <cell r="AQ41"/>
          <cell r="AR41"/>
          <cell r="AS41"/>
          <cell r="AV41"/>
          <cell r="AW41"/>
          <cell r="AX41"/>
          <cell r="AY41"/>
          <cell r="AZ41"/>
          <cell r="BC41"/>
          <cell r="BD41"/>
          <cell r="BE41"/>
          <cell r="BF41"/>
          <cell r="BG41"/>
          <cell r="BJ41"/>
          <cell r="BK41"/>
          <cell r="BL41"/>
          <cell r="BM41"/>
          <cell r="BN41"/>
          <cell r="BQ41"/>
          <cell r="BR41"/>
          <cell r="BS41"/>
          <cell r="BT41"/>
          <cell r="BU41"/>
          <cell r="BX41"/>
          <cell r="BY41"/>
          <cell r="BZ41"/>
          <cell r="CA41"/>
          <cell r="CB41"/>
        </row>
        <row r="42">
          <cell r="T42"/>
          <cell r="U42"/>
          <cell r="V42"/>
          <cell r="W42"/>
          <cell r="X42"/>
          <cell r="AA42"/>
          <cell r="AB42"/>
          <cell r="AC42"/>
          <cell r="AD42"/>
          <cell r="AE42"/>
          <cell r="AH42"/>
          <cell r="AI42"/>
          <cell r="AJ42"/>
          <cell r="AK42"/>
          <cell r="AL42"/>
          <cell r="AO42"/>
          <cell r="AP42"/>
          <cell r="AQ42"/>
          <cell r="AR42"/>
          <cell r="AS42"/>
          <cell r="AV42"/>
          <cell r="AW42"/>
          <cell r="AX42"/>
          <cell r="AY42"/>
          <cell r="AZ42"/>
          <cell r="BC42"/>
          <cell r="BD42"/>
          <cell r="BE42"/>
          <cell r="BF42"/>
          <cell r="BG42"/>
          <cell r="BJ42"/>
          <cell r="BK42"/>
          <cell r="BL42"/>
          <cell r="BM42"/>
          <cell r="BN42"/>
          <cell r="BQ42"/>
          <cell r="BR42"/>
          <cell r="BS42"/>
          <cell r="BT42"/>
          <cell r="BU42"/>
          <cell r="BX42"/>
          <cell r="BY42"/>
          <cell r="BZ42"/>
          <cell r="CA42"/>
          <cell r="CB42"/>
        </row>
        <row r="47">
          <cell r="T47"/>
          <cell r="U47"/>
          <cell r="V47"/>
          <cell r="W47"/>
          <cell r="X47"/>
          <cell r="AA47"/>
          <cell r="AB47"/>
          <cell r="AC47"/>
          <cell r="AD47"/>
          <cell r="AE47"/>
          <cell r="AH47"/>
          <cell r="AI47"/>
          <cell r="AJ47"/>
          <cell r="AK47"/>
          <cell r="AL47"/>
          <cell r="AO47"/>
          <cell r="AP47"/>
          <cell r="AQ47"/>
          <cell r="AR47"/>
          <cell r="AS47"/>
          <cell r="AV47"/>
          <cell r="AW47"/>
          <cell r="AX47"/>
          <cell r="AY47"/>
          <cell r="AZ47"/>
          <cell r="BC47"/>
          <cell r="BD47"/>
          <cell r="BE47"/>
          <cell r="BF47"/>
          <cell r="BG47"/>
          <cell r="BJ47"/>
          <cell r="BK47"/>
          <cell r="BL47"/>
          <cell r="BM47"/>
          <cell r="BN47"/>
          <cell r="BQ47"/>
          <cell r="BR47"/>
          <cell r="BS47"/>
          <cell r="BT47"/>
          <cell r="BU47"/>
          <cell r="BX47"/>
          <cell r="BY47"/>
          <cell r="BZ47"/>
          <cell r="CA47"/>
          <cell r="CB47"/>
        </row>
        <row r="48">
          <cell r="T48"/>
          <cell r="U48"/>
          <cell r="V48"/>
          <cell r="W48"/>
          <cell r="X48"/>
          <cell r="AA48"/>
          <cell r="AB48"/>
          <cell r="AC48"/>
          <cell r="AD48"/>
          <cell r="AE48"/>
          <cell r="AH48"/>
          <cell r="AI48"/>
          <cell r="AJ48"/>
          <cell r="AK48"/>
          <cell r="AL48"/>
          <cell r="AO48"/>
          <cell r="AP48"/>
          <cell r="AQ48"/>
          <cell r="AR48"/>
          <cell r="AS48"/>
          <cell r="AV48"/>
          <cell r="AW48"/>
          <cell r="AX48"/>
          <cell r="AY48"/>
          <cell r="AZ48"/>
          <cell r="BC48"/>
          <cell r="BD48"/>
          <cell r="BE48"/>
          <cell r="BF48"/>
          <cell r="BG48"/>
          <cell r="BJ48"/>
          <cell r="BK48"/>
          <cell r="BL48"/>
          <cell r="BM48"/>
          <cell r="BN48"/>
          <cell r="BQ48"/>
          <cell r="BR48"/>
          <cell r="BS48"/>
          <cell r="BT48"/>
          <cell r="BU48"/>
          <cell r="BX48"/>
          <cell r="BY48"/>
          <cell r="BZ48"/>
          <cell r="CA48"/>
          <cell r="CB48"/>
        </row>
        <row r="49">
          <cell r="T49"/>
          <cell r="U49"/>
          <cell r="V49"/>
          <cell r="W49"/>
          <cell r="X49"/>
          <cell r="AA49"/>
          <cell r="AB49"/>
          <cell r="AC49"/>
          <cell r="AD49"/>
          <cell r="AE49"/>
          <cell r="AH49"/>
          <cell r="AI49"/>
          <cell r="AJ49"/>
          <cell r="AK49"/>
          <cell r="AL49"/>
          <cell r="AO49"/>
          <cell r="AP49"/>
          <cell r="AQ49"/>
          <cell r="AR49"/>
          <cell r="AS49"/>
          <cell r="AV49"/>
          <cell r="AW49"/>
          <cell r="AX49"/>
          <cell r="AY49"/>
          <cell r="AZ49"/>
          <cell r="BC49"/>
          <cell r="BD49"/>
          <cell r="BE49"/>
          <cell r="BF49"/>
          <cell r="BG49"/>
          <cell r="BJ49"/>
          <cell r="BK49"/>
          <cell r="BL49"/>
          <cell r="BM49"/>
          <cell r="BN49"/>
          <cell r="BQ49"/>
          <cell r="BR49"/>
          <cell r="BS49"/>
          <cell r="BT49"/>
          <cell r="BU49"/>
          <cell r="BX49"/>
          <cell r="BY49"/>
          <cell r="BZ49"/>
          <cell r="CA49"/>
          <cell r="CB49"/>
        </row>
        <row r="50">
          <cell r="T50"/>
          <cell r="U50"/>
          <cell r="V50"/>
          <cell r="W50"/>
          <cell r="X50"/>
          <cell r="AA50"/>
          <cell r="AB50"/>
          <cell r="AC50"/>
          <cell r="AD50"/>
          <cell r="AE50"/>
          <cell r="AH50"/>
          <cell r="AI50"/>
          <cell r="AJ50"/>
          <cell r="AK50"/>
          <cell r="AL50"/>
          <cell r="AO50"/>
          <cell r="AP50"/>
          <cell r="AQ50"/>
          <cell r="AR50"/>
          <cell r="AS50"/>
          <cell r="AV50"/>
          <cell r="AW50"/>
          <cell r="AX50"/>
          <cell r="AY50"/>
          <cell r="AZ50"/>
          <cell r="BC50"/>
          <cell r="BD50"/>
          <cell r="BE50"/>
          <cell r="BF50"/>
          <cell r="BG50"/>
          <cell r="BJ50"/>
          <cell r="BK50"/>
          <cell r="BL50"/>
          <cell r="BM50"/>
          <cell r="BN50"/>
          <cell r="BQ50"/>
          <cell r="BR50"/>
          <cell r="BS50"/>
          <cell r="BT50"/>
          <cell r="BU50"/>
          <cell r="BX50"/>
          <cell r="BY50"/>
          <cell r="BZ50"/>
          <cell r="CA50"/>
          <cell r="CB50"/>
        </row>
        <row r="55">
          <cell r="T55"/>
          <cell r="U55"/>
          <cell r="V55"/>
          <cell r="W55"/>
          <cell r="X55"/>
          <cell r="AA55"/>
          <cell r="AB55"/>
          <cell r="AC55"/>
          <cell r="AD55"/>
          <cell r="AE55"/>
          <cell r="AH55"/>
          <cell r="AI55"/>
          <cell r="AJ55"/>
          <cell r="AK55"/>
          <cell r="AL55"/>
          <cell r="AO55"/>
          <cell r="AP55"/>
          <cell r="AQ55"/>
          <cell r="AR55"/>
          <cell r="AS55"/>
          <cell r="AV55"/>
          <cell r="AW55"/>
          <cell r="AX55"/>
          <cell r="AY55"/>
          <cell r="AZ55"/>
          <cell r="BC55"/>
          <cell r="BD55"/>
          <cell r="BE55"/>
          <cell r="BF55"/>
          <cell r="BG55"/>
          <cell r="BJ55"/>
          <cell r="BK55"/>
          <cell r="BL55"/>
          <cell r="BM55"/>
          <cell r="BN55"/>
          <cell r="BQ55"/>
          <cell r="BR55"/>
          <cell r="BS55"/>
          <cell r="BT55"/>
          <cell r="BU55"/>
          <cell r="BX55"/>
          <cell r="BY55"/>
          <cell r="BZ55"/>
          <cell r="CA55"/>
          <cell r="CB55"/>
        </row>
        <row r="56">
          <cell r="T56"/>
          <cell r="U56"/>
          <cell r="V56"/>
          <cell r="W56"/>
          <cell r="X56"/>
          <cell r="AA56"/>
          <cell r="AB56"/>
          <cell r="AC56"/>
          <cell r="AD56"/>
          <cell r="AE56"/>
          <cell r="AH56"/>
          <cell r="AI56"/>
          <cell r="AJ56"/>
          <cell r="AK56"/>
          <cell r="AL56"/>
          <cell r="AO56"/>
          <cell r="AP56"/>
          <cell r="AQ56"/>
          <cell r="AR56"/>
          <cell r="AS56"/>
          <cell r="AV56"/>
          <cell r="AW56"/>
          <cell r="AX56"/>
          <cell r="AY56"/>
          <cell r="AZ56"/>
          <cell r="BC56"/>
          <cell r="BD56"/>
          <cell r="BE56"/>
          <cell r="BF56"/>
          <cell r="BG56"/>
          <cell r="BJ56"/>
          <cell r="BK56"/>
          <cell r="BL56"/>
          <cell r="BM56"/>
          <cell r="BN56"/>
          <cell r="BQ56"/>
          <cell r="BR56"/>
          <cell r="BS56"/>
          <cell r="BT56"/>
          <cell r="BU56"/>
          <cell r="BX56"/>
          <cell r="BY56"/>
          <cell r="BZ56"/>
          <cell r="CA56"/>
          <cell r="CB56"/>
        </row>
        <row r="57">
          <cell r="T57"/>
          <cell r="U57"/>
          <cell r="V57"/>
          <cell r="W57"/>
          <cell r="X57"/>
          <cell r="AA57"/>
          <cell r="AB57"/>
          <cell r="AC57"/>
          <cell r="AD57"/>
          <cell r="AE57"/>
          <cell r="AH57"/>
          <cell r="AI57"/>
          <cell r="AJ57"/>
          <cell r="AK57"/>
          <cell r="AL57"/>
          <cell r="AO57"/>
          <cell r="AP57"/>
          <cell r="AQ57"/>
          <cell r="AR57"/>
          <cell r="AS57"/>
          <cell r="AV57"/>
          <cell r="AW57"/>
          <cell r="AX57"/>
          <cell r="AY57"/>
          <cell r="AZ57"/>
          <cell r="BC57"/>
          <cell r="BD57"/>
          <cell r="BE57"/>
          <cell r="BF57"/>
          <cell r="BG57"/>
          <cell r="BJ57"/>
          <cell r="BK57"/>
          <cell r="BL57"/>
          <cell r="BM57"/>
          <cell r="BN57"/>
          <cell r="BQ57"/>
          <cell r="BR57"/>
          <cell r="BS57"/>
          <cell r="BT57"/>
          <cell r="BU57"/>
          <cell r="BX57"/>
          <cell r="BY57"/>
          <cell r="BZ57"/>
          <cell r="CA57"/>
          <cell r="CB57"/>
        </row>
        <row r="58">
          <cell r="T58"/>
          <cell r="U58"/>
          <cell r="V58"/>
          <cell r="W58"/>
          <cell r="X58"/>
          <cell r="AA58"/>
          <cell r="AB58"/>
          <cell r="AC58"/>
          <cell r="AD58"/>
          <cell r="AE58"/>
          <cell r="AH58"/>
          <cell r="AI58"/>
          <cell r="AJ58"/>
          <cell r="AK58"/>
          <cell r="AL58"/>
          <cell r="AO58"/>
          <cell r="AP58"/>
          <cell r="AQ58"/>
          <cell r="AR58"/>
          <cell r="AS58"/>
          <cell r="AV58"/>
          <cell r="AW58"/>
          <cell r="AX58"/>
          <cell r="AY58"/>
          <cell r="AZ58"/>
          <cell r="BC58"/>
          <cell r="BD58"/>
          <cell r="BE58"/>
          <cell r="BF58"/>
          <cell r="BG58"/>
          <cell r="BJ58"/>
          <cell r="BK58"/>
          <cell r="BL58"/>
          <cell r="BM58"/>
          <cell r="BN58"/>
          <cell r="BQ58"/>
          <cell r="BR58"/>
          <cell r="BS58"/>
          <cell r="BT58"/>
          <cell r="BU58"/>
          <cell r="BX58"/>
          <cell r="BY58"/>
          <cell r="BZ58"/>
          <cell r="CA58"/>
          <cell r="CB58"/>
        </row>
        <row r="63">
          <cell r="T63"/>
          <cell r="U63"/>
          <cell r="V63"/>
          <cell r="W63"/>
          <cell r="X63"/>
          <cell r="AA63"/>
          <cell r="AB63"/>
          <cell r="AC63"/>
          <cell r="AD63"/>
          <cell r="AE63"/>
          <cell r="AH63"/>
          <cell r="AI63"/>
          <cell r="AJ63"/>
          <cell r="AK63"/>
          <cell r="AL63"/>
          <cell r="AO63"/>
          <cell r="AP63"/>
          <cell r="AQ63"/>
          <cell r="AR63"/>
          <cell r="AS63"/>
          <cell r="AV63"/>
          <cell r="AW63"/>
          <cell r="AX63"/>
          <cell r="AY63"/>
          <cell r="AZ63"/>
          <cell r="BC63"/>
          <cell r="BD63"/>
          <cell r="BE63"/>
          <cell r="BF63"/>
          <cell r="BG63"/>
          <cell r="BJ63"/>
          <cell r="BK63"/>
          <cell r="BL63"/>
          <cell r="BM63"/>
          <cell r="BN63"/>
          <cell r="BQ63"/>
          <cell r="BR63"/>
          <cell r="BS63"/>
          <cell r="BT63"/>
          <cell r="BU63"/>
          <cell r="BX63"/>
          <cell r="BY63"/>
          <cell r="BZ63"/>
          <cell r="CA63"/>
          <cell r="CB63"/>
        </row>
        <row r="64">
          <cell r="T64"/>
          <cell r="U64"/>
          <cell r="V64"/>
          <cell r="W64"/>
          <cell r="X64"/>
          <cell r="AA64"/>
          <cell r="AB64"/>
          <cell r="AC64"/>
          <cell r="AD64"/>
          <cell r="AE64"/>
          <cell r="AH64"/>
          <cell r="AI64"/>
          <cell r="AJ64"/>
          <cell r="AK64"/>
          <cell r="AL64"/>
          <cell r="AO64"/>
          <cell r="AP64"/>
          <cell r="AQ64"/>
          <cell r="AR64"/>
          <cell r="AS64"/>
          <cell r="AV64"/>
          <cell r="AW64"/>
          <cell r="AX64"/>
          <cell r="AY64"/>
          <cell r="AZ64"/>
          <cell r="BC64"/>
          <cell r="BD64"/>
          <cell r="BE64"/>
          <cell r="BF64"/>
          <cell r="BG64"/>
          <cell r="BJ64"/>
          <cell r="BK64"/>
          <cell r="BL64"/>
          <cell r="BM64"/>
          <cell r="BN64"/>
          <cell r="BQ64"/>
          <cell r="BR64"/>
          <cell r="BS64"/>
          <cell r="BT64"/>
          <cell r="BU64"/>
          <cell r="BX64"/>
          <cell r="BY64"/>
          <cell r="BZ64"/>
          <cell r="CA64"/>
          <cell r="CB64"/>
        </row>
        <row r="65">
          <cell r="T65"/>
          <cell r="U65"/>
          <cell r="V65"/>
          <cell r="W65"/>
          <cell r="X65"/>
          <cell r="AA65"/>
          <cell r="AB65"/>
          <cell r="AC65"/>
          <cell r="AD65"/>
          <cell r="AE65"/>
          <cell r="AH65"/>
          <cell r="AI65"/>
          <cell r="AJ65"/>
          <cell r="AK65"/>
          <cell r="AL65"/>
          <cell r="AO65"/>
          <cell r="AP65"/>
          <cell r="AQ65"/>
          <cell r="AR65"/>
          <cell r="AS65"/>
          <cell r="AV65"/>
          <cell r="AW65"/>
          <cell r="AX65"/>
          <cell r="AY65"/>
          <cell r="AZ65"/>
          <cell r="BC65"/>
          <cell r="BD65"/>
          <cell r="BE65"/>
          <cell r="BF65"/>
          <cell r="BG65"/>
          <cell r="BJ65"/>
          <cell r="BK65"/>
          <cell r="BL65"/>
          <cell r="BM65"/>
          <cell r="BN65"/>
          <cell r="BQ65"/>
          <cell r="BR65"/>
          <cell r="BS65"/>
          <cell r="BT65"/>
          <cell r="BU65"/>
          <cell r="BX65"/>
          <cell r="BY65"/>
          <cell r="BZ65"/>
          <cell r="CA65"/>
          <cell r="CB65"/>
        </row>
        <row r="66">
          <cell r="T66"/>
          <cell r="U66"/>
          <cell r="V66"/>
          <cell r="W66"/>
          <cell r="X66"/>
          <cell r="AA66"/>
          <cell r="AB66"/>
          <cell r="AC66"/>
          <cell r="AD66"/>
          <cell r="AE66"/>
          <cell r="AH66"/>
          <cell r="AI66"/>
          <cell r="AJ66"/>
          <cell r="AK66"/>
          <cell r="AL66"/>
          <cell r="AO66"/>
          <cell r="AP66"/>
          <cell r="AQ66"/>
          <cell r="AR66"/>
          <cell r="AS66"/>
          <cell r="AV66"/>
          <cell r="AW66"/>
          <cell r="AX66"/>
          <cell r="AY66"/>
          <cell r="AZ66"/>
          <cell r="BC66"/>
          <cell r="BD66"/>
          <cell r="BE66"/>
          <cell r="BF66"/>
          <cell r="BG66"/>
          <cell r="BJ66"/>
          <cell r="BK66"/>
          <cell r="BL66"/>
          <cell r="BM66"/>
          <cell r="BN66"/>
          <cell r="BQ66"/>
          <cell r="BR66"/>
          <cell r="BS66"/>
          <cell r="BT66"/>
          <cell r="BU66"/>
          <cell r="BX66"/>
          <cell r="BY66"/>
          <cell r="BZ66"/>
          <cell r="CA66"/>
          <cell r="CB66"/>
        </row>
        <row r="71">
          <cell r="T71"/>
          <cell r="U71"/>
          <cell r="V71"/>
          <cell r="W71"/>
          <cell r="X71"/>
          <cell r="AA71"/>
          <cell r="AB71"/>
          <cell r="AC71"/>
          <cell r="AD71"/>
          <cell r="AE71"/>
          <cell r="AH71"/>
          <cell r="AI71"/>
          <cell r="AJ71"/>
          <cell r="AK71"/>
          <cell r="AL71"/>
          <cell r="AO71"/>
          <cell r="AP71"/>
          <cell r="AQ71"/>
          <cell r="AR71"/>
          <cell r="AS71"/>
          <cell r="AV71"/>
          <cell r="AW71"/>
          <cell r="AX71"/>
          <cell r="AY71"/>
          <cell r="AZ71"/>
          <cell r="BC71"/>
          <cell r="BD71"/>
          <cell r="BE71"/>
          <cell r="BF71"/>
          <cell r="BG71"/>
          <cell r="BJ71"/>
          <cell r="BK71"/>
          <cell r="BL71"/>
          <cell r="BM71"/>
          <cell r="BN71"/>
          <cell r="BQ71"/>
          <cell r="BR71"/>
          <cell r="BS71"/>
          <cell r="BT71"/>
          <cell r="BU71"/>
          <cell r="BX71"/>
          <cell r="BY71"/>
          <cell r="BZ71"/>
          <cell r="CA71"/>
          <cell r="CB71"/>
        </row>
        <row r="72">
          <cell r="T72"/>
          <cell r="U72"/>
          <cell r="V72"/>
          <cell r="W72"/>
          <cell r="X72"/>
          <cell r="AA72"/>
          <cell r="AB72"/>
          <cell r="AC72"/>
          <cell r="AD72"/>
          <cell r="AE72"/>
          <cell r="AH72"/>
          <cell r="AI72"/>
          <cell r="AJ72"/>
          <cell r="AK72"/>
          <cell r="AL72"/>
          <cell r="AO72"/>
          <cell r="AP72"/>
          <cell r="AQ72"/>
          <cell r="AR72"/>
          <cell r="AS72"/>
          <cell r="AV72"/>
          <cell r="AW72"/>
          <cell r="AX72"/>
          <cell r="AY72"/>
          <cell r="AZ72"/>
          <cell r="BC72"/>
          <cell r="BD72"/>
          <cell r="BE72"/>
          <cell r="BF72"/>
          <cell r="BG72"/>
          <cell r="BJ72"/>
          <cell r="BK72"/>
          <cell r="BL72"/>
          <cell r="BM72"/>
          <cell r="BN72"/>
          <cell r="BQ72"/>
          <cell r="BR72"/>
          <cell r="BS72"/>
          <cell r="BT72"/>
          <cell r="BU72"/>
          <cell r="BX72"/>
          <cell r="BY72"/>
          <cell r="BZ72"/>
          <cell r="CA72"/>
          <cell r="CB72"/>
        </row>
        <row r="73">
          <cell r="T73"/>
          <cell r="U73"/>
          <cell r="V73"/>
          <cell r="W73"/>
          <cell r="X73"/>
          <cell r="AA73"/>
          <cell r="AB73"/>
          <cell r="AC73"/>
          <cell r="AD73"/>
          <cell r="AE73"/>
          <cell r="AH73"/>
          <cell r="AI73"/>
          <cell r="AJ73"/>
          <cell r="AK73"/>
          <cell r="AL73"/>
          <cell r="AO73"/>
          <cell r="AP73"/>
          <cell r="AQ73"/>
          <cell r="AR73"/>
          <cell r="AS73"/>
          <cell r="AV73"/>
          <cell r="AW73"/>
          <cell r="AX73"/>
          <cell r="AY73"/>
          <cell r="AZ73"/>
          <cell r="BC73"/>
          <cell r="BD73"/>
          <cell r="BE73"/>
          <cell r="BF73"/>
          <cell r="BG73"/>
          <cell r="BJ73"/>
          <cell r="BK73"/>
          <cell r="BL73"/>
          <cell r="BM73"/>
          <cell r="BN73"/>
          <cell r="BQ73"/>
          <cell r="BR73"/>
          <cell r="BS73"/>
          <cell r="BT73"/>
          <cell r="BU73"/>
          <cell r="BX73"/>
          <cell r="BY73"/>
          <cell r="BZ73"/>
          <cell r="CA73"/>
          <cell r="CB73"/>
        </row>
        <row r="74">
          <cell r="T74"/>
          <cell r="U74"/>
          <cell r="V74"/>
          <cell r="W74"/>
          <cell r="X74"/>
          <cell r="AA74"/>
          <cell r="AB74"/>
          <cell r="AC74"/>
          <cell r="AD74"/>
          <cell r="AE74"/>
          <cell r="AH74"/>
          <cell r="AI74"/>
          <cell r="AJ74"/>
          <cell r="AK74"/>
          <cell r="AL74"/>
          <cell r="AO74"/>
          <cell r="AP74"/>
          <cell r="AQ74"/>
          <cell r="AR74"/>
          <cell r="AS74"/>
          <cell r="AV74"/>
          <cell r="AW74"/>
          <cell r="AX74"/>
          <cell r="AY74"/>
          <cell r="AZ74"/>
          <cell r="BC74"/>
          <cell r="BD74"/>
          <cell r="BE74"/>
          <cell r="BF74"/>
          <cell r="BG74"/>
          <cell r="BJ74"/>
          <cell r="BK74"/>
          <cell r="BL74"/>
          <cell r="BM74"/>
          <cell r="BN74"/>
          <cell r="BQ74"/>
          <cell r="BR74"/>
          <cell r="BS74"/>
          <cell r="BT74"/>
          <cell r="BU74"/>
          <cell r="BX74"/>
          <cell r="BY74"/>
          <cell r="BZ74"/>
          <cell r="CA74"/>
          <cell r="CB74"/>
        </row>
        <row r="79">
          <cell r="T79"/>
          <cell r="U79"/>
          <cell r="V79"/>
          <cell r="W79"/>
          <cell r="X79"/>
          <cell r="AA79"/>
          <cell r="AB79"/>
          <cell r="AC79"/>
          <cell r="AD79"/>
          <cell r="AE79"/>
          <cell r="AH79"/>
          <cell r="AI79"/>
          <cell r="AJ79"/>
          <cell r="AK79"/>
          <cell r="AL79"/>
          <cell r="AO79"/>
          <cell r="AP79"/>
          <cell r="AQ79"/>
          <cell r="AR79"/>
          <cell r="AS79"/>
          <cell r="AV79"/>
          <cell r="AW79"/>
          <cell r="AX79"/>
          <cell r="AY79"/>
          <cell r="AZ79"/>
          <cell r="BC79"/>
          <cell r="BD79"/>
          <cell r="BE79"/>
          <cell r="BF79"/>
          <cell r="BG79"/>
          <cell r="BJ79"/>
          <cell r="BK79"/>
          <cell r="BL79"/>
          <cell r="BM79"/>
          <cell r="BN79"/>
          <cell r="BQ79"/>
          <cell r="BR79"/>
          <cell r="BS79"/>
          <cell r="BT79"/>
          <cell r="BU79"/>
          <cell r="BX79"/>
          <cell r="BY79"/>
          <cell r="BZ79"/>
          <cell r="CA79"/>
          <cell r="CB79"/>
        </row>
        <row r="80">
          <cell r="T80"/>
          <cell r="U80"/>
          <cell r="V80"/>
          <cell r="W80"/>
          <cell r="X80"/>
          <cell r="AA80"/>
          <cell r="AB80"/>
          <cell r="AC80"/>
          <cell r="AD80"/>
          <cell r="AE80"/>
          <cell r="AH80"/>
          <cell r="AI80"/>
          <cell r="AJ80"/>
          <cell r="AK80"/>
          <cell r="AL80"/>
          <cell r="AO80"/>
          <cell r="AP80"/>
          <cell r="AQ80"/>
          <cell r="AR80"/>
          <cell r="AS80"/>
          <cell r="AV80"/>
          <cell r="AW80"/>
          <cell r="AX80"/>
          <cell r="AY80"/>
          <cell r="AZ80"/>
          <cell r="BC80"/>
          <cell r="BD80"/>
          <cell r="BE80"/>
          <cell r="BF80"/>
          <cell r="BG80"/>
          <cell r="BJ80"/>
          <cell r="BK80"/>
          <cell r="BL80"/>
          <cell r="BM80"/>
          <cell r="BN80"/>
          <cell r="BQ80"/>
          <cell r="BR80"/>
          <cell r="BS80"/>
          <cell r="BT80"/>
          <cell r="BU80"/>
          <cell r="BX80"/>
          <cell r="BY80"/>
          <cell r="BZ80"/>
          <cell r="CA80"/>
          <cell r="CB80"/>
        </row>
        <row r="81">
          <cell r="T81"/>
          <cell r="U81"/>
          <cell r="V81"/>
          <cell r="W81"/>
          <cell r="X81"/>
          <cell r="AA81"/>
          <cell r="AB81"/>
          <cell r="AC81"/>
          <cell r="AD81"/>
          <cell r="AE81"/>
          <cell r="AH81"/>
          <cell r="AI81"/>
          <cell r="AJ81"/>
          <cell r="AK81"/>
          <cell r="AL81"/>
          <cell r="AO81"/>
          <cell r="AP81"/>
          <cell r="AQ81"/>
          <cell r="AR81"/>
          <cell r="AS81"/>
          <cell r="AV81"/>
          <cell r="AW81"/>
          <cell r="AX81"/>
          <cell r="AY81"/>
          <cell r="AZ81"/>
          <cell r="BC81"/>
          <cell r="BD81"/>
          <cell r="BE81"/>
          <cell r="BF81"/>
          <cell r="BG81"/>
          <cell r="BJ81"/>
          <cell r="BK81"/>
          <cell r="BL81"/>
          <cell r="BM81"/>
          <cell r="BN81"/>
          <cell r="BQ81"/>
          <cell r="BR81"/>
          <cell r="BS81"/>
          <cell r="BT81"/>
          <cell r="BU81"/>
          <cell r="BX81"/>
          <cell r="BY81"/>
          <cell r="BZ81"/>
          <cell r="CA81"/>
          <cell r="CB81"/>
        </row>
        <row r="82">
          <cell r="T82"/>
          <cell r="U82"/>
          <cell r="V82"/>
          <cell r="W82"/>
          <cell r="X82"/>
          <cell r="AA82"/>
          <cell r="AB82"/>
          <cell r="AC82"/>
          <cell r="AD82"/>
          <cell r="AE82"/>
          <cell r="AH82"/>
          <cell r="AI82"/>
          <cell r="AJ82"/>
          <cell r="AK82"/>
          <cell r="AL82"/>
          <cell r="AO82"/>
          <cell r="AP82"/>
          <cell r="AQ82"/>
          <cell r="AR82"/>
          <cell r="AS82"/>
          <cell r="AV82"/>
          <cell r="AW82"/>
          <cell r="AX82"/>
          <cell r="AY82"/>
          <cell r="AZ82"/>
          <cell r="BC82"/>
          <cell r="BD82"/>
          <cell r="BE82"/>
          <cell r="BF82"/>
          <cell r="BG82"/>
          <cell r="BJ82"/>
          <cell r="BK82"/>
          <cell r="BL82"/>
          <cell r="BM82"/>
          <cell r="BN82"/>
          <cell r="BQ82"/>
          <cell r="BR82"/>
          <cell r="BS82"/>
          <cell r="BT82"/>
          <cell r="BU82"/>
          <cell r="BX82"/>
          <cell r="BY82"/>
          <cell r="BZ82"/>
          <cell r="CA82"/>
          <cell r="CB82"/>
        </row>
        <row r="87">
          <cell r="T87"/>
          <cell r="U87"/>
          <cell r="V87"/>
          <cell r="W87"/>
          <cell r="X87"/>
          <cell r="AA87"/>
          <cell r="AB87"/>
          <cell r="AC87"/>
          <cell r="AD87"/>
          <cell r="AE87"/>
          <cell r="AH87"/>
          <cell r="AI87"/>
          <cell r="AJ87"/>
          <cell r="AK87"/>
          <cell r="AL87"/>
          <cell r="AO87"/>
          <cell r="AP87"/>
          <cell r="AQ87"/>
          <cell r="AR87"/>
          <cell r="AS87"/>
          <cell r="AV87"/>
          <cell r="AW87"/>
          <cell r="AX87"/>
          <cell r="AY87"/>
          <cell r="AZ87"/>
          <cell r="BC87"/>
          <cell r="BD87"/>
          <cell r="BE87"/>
          <cell r="BF87"/>
          <cell r="BG87"/>
          <cell r="BJ87"/>
          <cell r="BK87"/>
          <cell r="BL87"/>
          <cell r="BM87"/>
          <cell r="BN87"/>
          <cell r="BQ87"/>
          <cell r="BR87"/>
          <cell r="BS87"/>
          <cell r="BT87"/>
          <cell r="BU87"/>
          <cell r="BX87"/>
          <cell r="BY87"/>
          <cell r="BZ87"/>
          <cell r="CA87"/>
          <cell r="CB87"/>
        </row>
        <row r="88">
          <cell r="T88"/>
          <cell r="U88"/>
          <cell r="V88"/>
          <cell r="W88"/>
          <cell r="X88"/>
          <cell r="AA88"/>
          <cell r="AB88"/>
          <cell r="AC88"/>
          <cell r="AD88"/>
          <cell r="AE88"/>
          <cell r="AH88"/>
          <cell r="AI88"/>
          <cell r="AJ88"/>
          <cell r="AK88"/>
          <cell r="AL88"/>
          <cell r="AO88"/>
          <cell r="AP88"/>
          <cell r="AQ88"/>
          <cell r="AR88"/>
          <cell r="AS88"/>
          <cell r="AV88"/>
          <cell r="AW88"/>
          <cell r="AX88"/>
          <cell r="AY88"/>
          <cell r="AZ88"/>
          <cell r="BC88"/>
          <cell r="BD88"/>
          <cell r="BE88"/>
          <cell r="BF88"/>
          <cell r="BG88"/>
          <cell r="BJ88"/>
          <cell r="BK88"/>
          <cell r="BL88"/>
          <cell r="BM88"/>
          <cell r="BN88"/>
          <cell r="BQ88"/>
          <cell r="BR88"/>
          <cell r="BS88"/>
          <cell r="BT88"/>
          <cell r="BU88"/>
          <cell r="BX88"/>
          <cell r="BY88"/>
          <cell r="BZ88"/>
          <cell r="CA88"/>
          <cell r="CB88"/>
        </row>
        <row r="89">
          <cell r="T89"/>
          <cell r="U89"/>
          <cell r="V89"/>
          <cell r="W89"/>
          <cell r="X89"/>
          <cell r="AA89"/>
          <cell r="AB89"/>
          <cell r="AC89"/>
          <cell r="AD89"/>
          <cell r="AE89"/>
          <cell r="AH89"/>
          <cell r="AI89"/>
          <cell r="AJ89"/>
          <cell r="AK89"/>
          <cell r="AL89"/>
          <cell r="AO89"/>
          <cell r="AP89"/>
          <cell r="AQ89"/>
          <cell r="AR89"/>
          <cell r="AS89"/>
          <cell r="AV89"/>
          <cell r="AW89"/>
          <cell r="AX89"/>
          <cell r="AY89"/>
          <cell r="AZ89"/>
          <cell r="BC89"/>
          <cell r="BD89"/>
          <cell r="BE89"/>
          <cell r="BF89"/>
          <cell r="BG89"/>
          <cell r="BJ89"/>
          <cell r="BK89"/>
          <cell r="BL89"/>
          <cell r="BM89"/>
          <cell r="BN89"/>
          <cell r="BQ89"/>
          <cell r="BR89"/>
          <cell r="BS89"/>
          <cell r="BT89"/>
          <cell r="BU89"/>
          <cell r="BX89"/>
          <cell r="BY89"/>
          <cell r="BZ89"/>
          <cell r="CA89"/>
          <cell r="CB89"/>
        </row>
        <row r="90">
          <cell r="T90"/>
          <cell r="U90"/>
          <cell r="V90"/>
          <cell r="W90"/>
          <cell r="X90"/>
          <cell r="AA90"/>
          <cell r="AB90"/>
          <cell r="AC90"/>
          <cell r="AD90"/>
          <cell r="AE90"/>
          <cell r="AH90"/>
          <cell r="AI90"/>
          <cell r="AJ90"/>
          <cell r="AK90"/>
          <cell r="AL90"/>
          <cell r="AO90"/>
          <cell r="AP90"/>
          <cell r="AQ90"/>
          <cell r="AR90"/>
          <cell r="AS90"/>
          <cell r="AV90"/>
          <cell r="AW90"/>
          <cell r="AX90"/>
          <cell r="AY90"/>
          <cell r="AZ90"/>
          <cell r="BC90"/>
          <cell r="BD90"/>
          <cell r="BE90"/>
          <cell r="BF90"/>
          <cell r="BG90"/>
          <cell r="BJ90"/>
          <cell r="BK90"/>
          <cell r="BL90"/>
          <cell r="BM90"/>
          <cell r="BN90"/>
          <cell r="BQ90"/>
          <cell r="BR90"/>
          <cell r="BS90"/>
          <cell r="BT90"/>
          <cell r="BU90"/>
          <cell r="BX90"/>
          <cell r="BY90"/>
          <cell r="BZ90"/>
          <cell r="CA90"/>
          <cell r="CB90"/>
        </row>
        <row r="95">
          <cell r="T95"/>
          <cell r="U95"/>
          <cell r="V95"/>
          <cell r="W95"/>
          <cell r="X95"/>
          <cell r="AA95"/>
          <cell r="AB95"/>
          <cell r="AC95"/>
          <cell r="AD95"/>
          <cell r="AE95"/>
          <cell r="AH95"/>
          <cell r="AI95"/>
          <cell r="AJ95"/>
          <cell r="AK95"/>
          <cell r="AL95"/>
          <cell r="AO95"/>
          <cell r="AP95"/>
          <cell r="AQ95"/>
          <cell r="AR95"/>
          <cell r="AS95"/>
          <cell r="AV95"/>
          <cell r="AW95"/>
          <cell r="AX95"/>
          <cell r="AY95"/>
          <cell r="AZ95"/>
          <cell r="BC95"/>
          <cell r="BD95"/>
          <cell r="BE95"/>
          <cell r="BF95"/>
          <cell r="BG95"/>
          <cell r="BJ95"/>
          <cell r="BK95"/>
          <cell r="BL95"/>
          <cell r="BM95"/>
          <cell r="BN95"/>
          <cell r="BQ95"/>
          <cell r="BR95"/>
          <cell r="BS95"/>
          <cell r="BT95"/>
          <cell r="BU95"/>
          <cell r="BX95"/>
          <cell r="BY95"/>
          <cell r="BZ95"/>
          <cell r="CA95"/>
          <cell r="CB95"/>
        </row>
        <row r="96">
          <cell r="T96"/>
          <cell r="U96"/>
          <cell r="V96"/>
          <cell r="W96"/>
          <cell r="X96"/>
          <cell r="AA96"/>
          <cell r="AB96"/>
          <cell r="AC96"/>
          <cell r="AD96"/>
          <cell r="AE96"/>
          <cell r="AH96"/>
          <cell r="AI96"/>
          <cell r="AJ96"/>
          <cell r="AK96"/>
          <cell r="AL96"/>
          <cell r="AO96"/>
          <cell r="AP96"/>
          <cell r="AQ96"/>
          <cell r="AR96"/>
          <cell r="AS96"/>
          <cell r="AV96"/>
          <cell r="AW96"/>
          <cell r="AX96"/>
          <cell r="AY96"/>
          <cell r="AZ96"/>
          <cell r="BC96"/>
          <cell r="BD96"/>
          <cell r="BE96"/>
          <cell r="BF96"/>
          <cell r="BG96"/>
          <cell r="BJ96"/>
          <cell r="BK96"/>
          <cell r="BL96"/>
          <cell r="BM96"/>
          <cell r="BN96"/>
          <cell r="BQ96"/>
          <cell r="BR96"/>
          <cell r="BS96"/>
          <cell r="BT96"/>
          <cell r="BU96"/>
          <cell r="BX96"/>
          <cell r="BY96"/>
          <cell r="BZ96"/>
          <cell r="CA96"/>
          <cell r="CB96"/>
        </row>
        <row r="97">
          <cell r="T97"/>
          <cell r="U97"/>
          <cell r="V97"/>
          <cell r="W97"/>
          <cell r="X97"/>
          <cell r="AA97"/>
          <cell r="AB97"/>
          <cell r="AC97"/>
          <cell r="AD97"/>
          <cell r="AE97"/>
          <cell r="AH97"/>
          <cell r="AI97"/>
          <cell r="AJ97"/>
          <cell r="AK97"/>
          <cell r="AL97"/>
          <cell r="AO97"/>
          <cell r="AP97"/>
          <cell r="AQ97"/>
          <cell r="AR97"/>
          <cell r="AS97"/>
          <cell r="AV97"/>
          <cell r="AW97"/>
          <cell r="AX97"/>
          <cell r="AY97"/>
          <cell r="AZ97"/>
          <cell r="BC97"/>
          <cell r="BD97"/>
          <cell r="BE97"/>
          <cell r="BF97"/>
          <cell r="BG97"/>
          <cell r="BJ97"/>
          <cell r="BK97"/>
          <cell r="BL97"/>
          <cell r="BM97"/>
          <cell r="BN97"/>
          <cell r="BQ97"/>
          <cell r="BR97"/>
          <cell r="BS97"/>
          <cell r="BT97"/>
          <cell r="BU97"/>
          <cell r="BX97"/>
          <cell r="BY97"/>
          <cell r="BZ97"/>
          <cell r="CA97"/>
          <cell r="CB97"/>
        </row>
        <row r="98">
          <cell r="T98"/>
          <cell r="U98"/>
          <cell r="V98"/>
          <cell r="W98"/>
          <cell r="X98"/>
          <cell r="AA98"/>
          <cell r="AB98"/>
          <cell r="AC98"/>
          <cell r="AD98"/>
          <cell r="AE98"/>
          <cell r="AH98"/>
          <cell r="AI98"/>
          <cell r="AJ98"/>
          <cell r="AK98"/>
          <cell r="AL98"/>
          <cell r="AO98"/>
          <cell r="AP98"/>
          <cell r="AQ98"/>
          <cell r="AR98"/>
          <cell r="AS98"/>
          <cell r="AV98"/>
          <cell r="AW98"/>
          <cell r="AX98"/>
          <cell r="AY98"/>
          <cell r="AZ98"/>
          <cell r="BC98"/>
          <cell r="BD98"/>
          <cell r="BE98"/>
          <cell r="BF98"/>
          <cell r="BG98"/>
          <cell r="BJ98"/>
          <cell r="BK98"/>
          <cell r="BL98"/>
          <cell r="BM98"/>
          <cell r="BN98"/>
          <cell r="BQ98"/>
          <cell r="BR98"/>
          <cell r="BS98"/>
          <cell r="BT98"/>
          <cell r="BU98"/>
          <cell r="BX98"/>
          <cell r="BY98"/>
          <cell r="BZ98"/>
          <cell r="CA98"/>
          <cell r="CB98"/>
        </row>
        <row r="103">
          <cell r="T103"/>
          <cell r="U103"/>
          <cell r="V103"/>
          <cell r="W103"/>
          <cell r="X103"/>
          <cell r="AA103"/>
          <cell r="AB103"/>
          <cell r="AC103"/>
          <cell r="AD103"/>
          <cell r="AE103"/>
          <cell r="AH103"/>
          <cell r="AI103"/>
          <cell r="AJ103"/>
          <cell r="AK103"/>
          <cell r="AL103"/>
          <cell r="AO103"/>
          <cell r="AP103"/>
          <cell r="AQ103"/>
          <cell r="AR103"/>
          <cell r="AS103"/>
          <cell r="AV103"/>
          <cell r="AW103"/>
          <cell r="AX103"/>
          <cell r="AY103"/>
          <cell r="AZ103"/>
          <cell r="BC103"/>
          <cell r="BD103"/>
          <cell r="BE103"/>
          <cell r="BF103"/>
          <cell r="BG103"/>
          <cell r="BJ103"/>
          <cell r="BK103"/>
          <cell r="BL103"/>
          <cell r="BM103"/>
          <cell r="BN103"/>
          <cell r="BQ103"/>
          <cell r="BR103"/>
          <cell r="BS103"/>
          <cell r="BT103"/>
          <cell r="BU103"/>
          <cell r="BX103"/>
          <cell r="BY103"/>
          <cell r="BZ103"/>
          <cell r="CA103"/>
          <cell r="CB103"/>
        </row>
        <row r="104">
          <cell r="T104"/>
          <cell r="U104"/>
          <cell r="V104"/>
          <cell r="W104"/>
          <cell r="X104"/>
          <cell r="AA104"/>
          <cell r="AB104"/>
          <cell r="AC104"/>
          <cell r="AD104"/>
          <cell r="AE104"/>
          <cell r="AH104"/>
          <cell r="AI104"/>
          <cell r="AJ104"/>
          <cell r="AK104"/>
          <cell r="AL104"/>
          <cell r="AO104"/>
          <cell r="AP104"/>
          <cell r="AQ104"/>
          <cell r="AR104"/>
          <cell r="AS104"/>
          <cell r="AV104"/>
          <cell r="AW104"/>
          <cell r="AX104"/>
          <cell r="AY104"/>
          <cell r="AZ104"/>
          <cell r="BC104"/>
          <cell r="BD104"/>
          <cell r="BE104"/>
          <cell r="BF104"/>
          <cell r="BG104"/>
          <cell r="BJ104"/>
          <cell r="BK104"/>
          <cell r="BL104"/>
          <cell r="BM104"/>
          <cell r="BN104"/>
          <cell r="BQ104"/>
          <cell r="BR104"/>
          <cell r="BS104"/>
          <cell r="BT104"/>
          <cell r="BU104"/>
          <cell r="BX104"/>
          <cell r="BY104"/>
          <cell r="BZ104"/>
          <cell r="CA104"/>
          <cell r="CB104"/>
        </row>
        <row r="105">
          <cell r="T105"/>
          <cell r="U105"/>
          <cell r="V105"/>
          <cell r="W105"/>
          <cell r="X105"/>
          <cell r="AA105"/>
          <cell r="AB105"/>
          <cell r="AC105"/>
          <cell r="AD105"/>
          <cell r="AE105"/>
          <cell r="AH105"/>
          <cell r="AI105"/>
          <cell r="AJ105"/>
          <cell r="AK105"/>
          <cell r="AL105"/>
          <cell r="AO105"/>
          <cell r="AP105"/>
          <cell r="AQ105"/>
          <cell r="AR105"/>
          <cell r="AS105"/>
          <cell r="AV105"/>
          <cell r="AW105"/>
          <cell r="AX105"/>
          <cell r="AY105"/>
          <cell r="AZ105"/>
          <cell r="BC105"/>
          <cell r="BD105"/>
          <cell r="BE105"/>
          <cell r="BF105"/>
          <cell r="BG105"/>
          <cell r="BJ105"/>
          <cell r="BK105"/>
          <cell r="BL105"/>
          <cell r="BM105"/>
          <cell r="BN105"/>
          <cell r="BQ105"/>
          <cell r="BR105"/>
          <cell r="BS105"/>
          <cell r="BT105"/>
          <cell r="BU105"/>
          <cell r="BX105"/>
          <cell r="BY105"/>
          <cell r="BZ105"/>
          <cell r="CA105"/>
          <cell r="CB105"/>
        </row>
        <row r="106">
          <cell r="T106"/>
          <cell r="U106"/>
          <cell r="V106"/>
          <cell r="W106"/>
          <cell r="X106"/>
          <cell r="AA106"/>
          <cell r="AB106"/>
          <cell r="AC106"/>
          <cell r="AD106"/>
          <cell r="AE106"/>
          <cell r="AH106"/>
          <cell r="AI106"/>
          <cell r="AJ106"/>
          <cell r="AK106"/>
          <cell r="AL106"/>
          <cell r="AO106"/>
          <cell r="AP106"/>
          <cell r="AQ106"/>
          <cell r="AR106"/>
          <cell r="AS106"/>
          <cell r="AV106"/>
          <cell r="AW106"/>
          <cell r="AX106"/>
          <cell r="AY106"/>
          <cell r="AZ106"/>
          <cell r="BC106"/>
          <cell r="BD106"/>
          <cell r="BE106"/>
          <cell r="BF106"/>
          <cell r="BG106"/>
          <cell r="BJ106"/>
          <cell r="BK106"/>
          <cell r="BL106"/>
          <cell r="BM106"/>
          <cell r="BN106"/>
          <cell r="BQ106"/>
          <cell r="BR106"/>
          <cell r="BS106"/>
          <cell r="BT106"/>
          <cell r="BU106"/>
          <cell r="BX106"/>
          <cell r="BY106"/>
          <cell r="BZ106"/>
          <cell r="CA106"/>
          <cell r="CB106"/>
        </row>
        <row r="111">
          <cell r="T111"/>
          <cell r="U111"/>
          <cell r="V111"/>
          <cell r="W111"/>
          <cell r="X111"/>
          <cell r="AA111"/>
          <cell r="AB111"/>
          <cell r="AC111"/>
          <cell r="AD111"/>
          <cell r="AE111"/>
          <cell r="AH111"/>
          <cell r="AI111"/>
          <cell r="AJ111"/>
          <cell r="AK111"/>
          <cell r="AL111"/>
          <cell r="AO111"/>
          <cell r="AP111"/>
          <cell r="AQ111"/>
          <cell r="AR111"/>
          <cell r="AS111"/>
          <cell r="AV111"/>
          <cell r="AW111"/>
          <cell r="AX111"/>
          <cell r="AY111"/>
          <cell r="AZ111"/>
          <cell r="BC111"/>
          <cell r="BD111"/>
          <cell r="BE111"/>
          <cell r="BF111"/>
          <cell r="BG111"/>
          <cell r="BJ111"/>
          <cell r="BK111"/>
          <cell r="BL111"/>
          <cell r="BM111"/>
          <cell r="BN111"/>
          <cell r="BQ111"/>
          <cell r="BR111"/>
          <cell r="BS111"/>
          <cell r="BT111"/>
          <cell r="BU111"/>
          <cell r="BX111"/>
          <cell r="BY111"/>
          <cell r="BZ111"/>
          <cell r="CA111"/>
          <cell r="CB111"/>
        </row>
        <row r="112">
          <cell r="T112"/>
          <cell r="U112"/>
          <cell r="V112"/>
          <cell r="W112"/>
          <cell r="X112"/>
          <cell r="AA112"/>
          <cell r="AB112"/>
          <cell r="AC112"/>
          <cell r="AD112"/>
          <cell r="AE112"/>
          <cell r="AH112"/>
          <cell r="AI112"/>
          <cell r="AJ112"/>
          <cell r="AK112"/>
          <cell r="AL112"/>
          <cell r="AO112"/>
          <cell r="AP112"/>
          <cell r="AQ112"/>
          <cell r="AR112"/>
          <cell r="AS112"/>
          <cell r="AV112"/>
          <cell r="AW112"/>
          <cell r="AX112"/>
          <cell r="AY112"/>
          <cell r="AZ112"/>
          <cell r="BC112"/>
          <cell r="BD112"/>
          <cell r="BE112"/>
          <cell r="BF112"/>
          <cell r="BG112"/>
          <cell r="BJ112"/>
          <cell r="BK112"/>
          <cell r="BL112"/>
          <cell r="BM112"/>
          <cell r="BN112"/>
          <cell r="BQ112"/>
          <cell r="BR112"/>
          <cell r="BS112"/>
          <cell r="BT112"/>
          <cell r="BU112"/>
          <cell r="BX112"/>
          <cell r="BY112"/>
          <cell r="BZ112"/>
          <cell r="CA112"/>
          <cell r="CB112"/>
        </row>
        <row r="113">
          <cell r="T113"/>
          <cell r="U113"/>
          <cell r="V113"/>
          <cell r="W113"/>
          <cell r="X113"/>
          <cell r="AA113"/>
          <cell r="AB113"/>
          <cell r="AC113"/>
          <cell r="AD113"/>
          <cell r="AE113"/>
          <cell r="AH113"/>
          <cell r="AI113"/>
          <cell r="AJ113"/>
          <cell r="AK113"/>
          <cell r="AL113"/>
          <cell r="AO113"/>
          <cell r="AP113"/>
          <cell r="AQ113"/>
          <cell r="AR113"/>
          <cell r="AS113"/>
          <cell r="AV113"/>
          <cell r="AW113"/>
          <cell r="AX113"/>
          <cell r="AY113"/>
          <cell r="AZ113"/>
          <cell r="BC113"/>
          <cell r="BD113"/>
          <cell r="BE113"/>
          <cell r="BF113"/>
          <cell r="BG113"/>
          <cell r="BJ113"/>
          <cell r="BK113"/>
          <cell r="BL113"/>
          <cell r="BM113"/>
          <cell r="BN113"/>
          <cell r="BQ113"/>
          <cell r="BR113"/>
          <cell r="BS113"/>
          <cell r="BT113"/>
          <cell r="BU113"/>
          <cell r="BX113"/>
          <cell r="BY113"/>
          <cell r="BZ113"/>
          <cell r="CA113"/>
          <cell r="CB113"/>
        </row>
        <row r="114">
          <cell r="T114"/>
          <cell r="U114"/>
          <cell r="V114"/>
          <cell r="W114"/>
          <cell r="X114"/>
          <cell r="AA114"/>
          <cell r="AB114"/>
          <cell r="AC114"/>
          <cell r="AD114"/>
          <cell r="AE114"/>
          <cell r="AH114"/>
          <cell r="AI114"/>
          <cell r="AJ114"/>
          <cell r="AK114"/>
          <cell r="AL114"/>
          <cell r="AO114"/>
          <cell r="AP114"/>
          <cell r="AQ114"/>
          <cell r="AR114"/>
          <cell r="AS114"/>
          <cell r="AV114"/>
          <cell r="AW114"/>
          <cell r="AX114"/>
          <cell r="AY114"/>
          <cell r="AZ114"/>
          <cell r="BC114"/>
          <cell r="BD114"/>
          <cell r="BE114"/>
          <cell r="BF114"/>
          <cell r="BG114"/>
          <cell r="BJ114"/>
          <cell r="BK114"/>
          <cell r="BL114"/>
          <cell r="BM114"/>
          <cell r="BN114"/>
          <cell r="BQ114"/>
          <cell r="BR114"/>
          <cell r="BS114"/>
          <cell r="BT114"/>
          <cell r="BU114"/>
          <cell r="BX114"/>
          <cell r="BY114"/>
          <cell r="BZ114"/>
          <cell r="CA114"/>
          <cell r="CB114"/>
        </row>
        <row r="119">
          <cell r="T119"/>
          <cell r="U119"/>
          <cell r="V119"/>
          <cell r="W119"/>
          <cell r="X119"/>
          <cell r="AA119"/>
          <cell r="AB119"/>
          <cell r="AC119"/>
          <cell r="AD119"/>
          <cell r="AE119"/>
          <cell r="AH119"/>
          <cell r="AI119"/>
          <cell r="AJ119"/>
          <cell r="AK119"/>
          <cell r="AL119"/>
          <cell r="AO119"/>
          <cell r="AP119"/>
          <cell r="AQ119"/>
          <cell r="AR119"/>
          <cell r="AS119"/>
          <cell r="AV119"/>
          <cell r="AW119"/>
          <cell r="AX119"/>
          <cell r="AY119"/>
          <cell r="AZ119"/>
          <cell r="BC119"/>
          <cell r="BD119"/>
          <cell r="BE119"/>
          <cell r="BF119"/>
          <cell r="BG119"/>
          <cell r="BJ119"/>
          <cell r="BK119"/>
          <cell r="BL119"/>
          <cell r="BM119"/>
          <cell r="BN119"/>
          <cell r="BQ119"/>
          <cell r="BR119"/>
          <cell r="BS119"/>
          <cell r="BT119"/>
          <cell r="BU119"/>
          <cell r="BX119"/>
          <cell r="BY119"/>
          <cell r="BZ119"/>
          <cell r="CA119"/>
          <cell r="CB119"/>
        </row>
        <row r="120">
          <cell r="T120"/>
          <cell r="U120"/>
          <cell r="V120"/>
          <cell r="W120"/>
          <cell r="X120"/>
          <cell r="AA120"/>
          <cell r="AB120"/>
          <cell r="AC120"/>
          <cell r="AD120"/>
          <cell r="AE120"/>
          <cell r="AH120"/>
          <cell r="AI120"/>
          <cell r="AJ120"/>
          <cell r="AK120"/>
          <cell r="AL120"/>
          <cell r="AO120"/>
          <cell r="AP120"/>
          <cell r="AQ120"/>
          <cell r="AR120"/>
          <cell r="AS120"/>
          <cell r="AV120"/>
          <cell r="AW120"/>
          <cell r="AX120"/>
          <cell r="AY120"/>
          <cell r="AZ120"/>
          <cell r="BC120"/>
          <cell r="BD120"/>
          <cell r="BE120"/>
          <cell r="BF120"/>
          <cell r="BG120"/>
          <cell r="BJ120"/>
          <cell r="BK120"/>
          <cell r="BL120"/>
          <cell r="BM120"/>
          <cell r="BN120"/>
          <cell r="BQ120"/>
          <cell r="BR120"/>
          <cell r="BS120"/>
          <cell r="BT120"/>
          <cell r="BU120"/>
          <cell r="BX120"/>
          <cell r="BY120"/>
          <cell r="BZ120"/>
          <cell r="CA120"/>
          <cell r="CB120"/>
        </row>
        <row r="121">
          <cell r="T121"/>
          <cell r="U121"/>
          <cell r="V121"/>
          <cell r="W121"/>
          <cell r="X121"/>
          <cell r="AA121"/>
          <cell r="AB121"/>
          <cell r="AC121"/>
          <cell r="AD121"/>
          <cell r="AE121"/>
          <cell r="AH121"/>
          <cell r="AI121"/>
          <cell r="AJ121"/>
          <cell r="AK121"/>
          <cell r="AL121"/>
          <cell r="AO121"/>
          <cell r="AP121"/>
          <cell r="AQ121"/>
          <cell r="AR121"/>
          <cell r="AS121"/>
          <cell r="AV121"/>
          <cell r="AW121"/>
          <cell r="AX121"/>
          <cell r="AY121"/>
          <cell r="AZ121"/>
          <cell r="BC121"/>
          <cell r="BD121"/>
          <cell r="BE121"/>
          <cell r="BF121"/>
          <cell r="BG121"/>
          <cell r="BJ121"/>
          <cell r="BK121"/>
          <cell r="BL121"/>
          <cell r="BM121"/>
          <cell r="BN121"/>
          <cell r="BQ121"/>
          <cell r="BR121"/>
          <cell r="BS121"/>
          <cell r="BT121"/>
          <cell r="BU121"/>
          <cell r="BX121"/>
          <cell r="BY121"/>
          <cell r="BZ121"/>
          <cell r="CA121"/>
          <cell r="CB121"/>
        </row>
        <row r="122">
          <cell r="T122"/>
          <cell r="U122"/>
          <cell r="V122"/>
          <cell r="W122"/>
          <cell r="X122"/>
          <cell r="AA122"/>
          <cell r="AB122"/>
          <cell r="AC122"/>
          <cell r="AD122"/>
          <cell r="AE122"/>
          <cell r="AH122"/>
          <cell r="AI122"/>
          <cell r="AJ122"/>
          <cell r="AK122"/>
          <cell r="AL122"/>
          <cell r="AO122"/>
          <cell r="AP122"/>
          <cell r="AQ122"/>
          <cell r="AR122"/>
          <cell r="AS122"/>
          <cell r="AV122"/>
          <cell r="AW122"/>
          <cell r="AX122"/>
          <cell r="AY122"/>
          <cell r="AZ122"/>
          <cell r="BC122"/>
          <cell r="BD122"/>
          <cell r="BE122"/>
          <cell r="BF122"/>
          <cell r="BG122"/>
          <cell r="BJ122"/>
          <cell r="BK122"/>
          <cell r="BL122"/>
          <cell r="BM122"/>
          <cell r="BN122"/>
          <cell r="BQ122"/>
          <cell r="BR122"/>
          <cell r="BS122"/>
          <cell r="BT122"/>
          <cell r="BU122"/>
          <cell r="BX122"/>
          <cell r="BY122"/>
          <cell r="BZ122"/>
          <cell r="CA122"/>
          <cell r="CB122"/>
        </row>
        <row r="127">
          <cell r="T127"/>
          <cell r="U127"/>
          <cell r="V127"/>
          <cell r="W127"/>
          <cell r="X127"/>
          <cell r="AA127"/>
          <cell r="AB127"/>
          <cell r="AC127"/>
          <cell r="AD127"/>
          <cell r="AE127"/>
          <cell r="AH127"/>
          <cell r="AI127"/>
          <cell r="AJ127"/>
          <cell r="AK127"/>
          <cell r="AL127"/>
          <cell r="AO127"/>
          <cell r="AP127"/>
          <cell r="AQ127"/>
          <cell r="AR127"/>
          <cell r="AS127"/>
          <cell r="AV127"/>
          <cell r="AW127"/>
          <cell r="AX127"/>
          <cell r="AY127"/>
          <cell r="AZ127"/>
          <cell r="BC127"/>
          <cell r="BD127"/>
          <cell r="BE127"/>
          <cell r="BF127"/>
          <cell r="BG127"/>
          <cell r="BJ127"/>
          <cell r="BK127"/>
          <cell r="BL127"/>
          <cell r="BM127"/>
          <cell r="BN127"/>
          <cell r="BQ127"/>
          <cell r="BR127"/>
          <cell r="BS127"/>
          <cell r="BT127"/>
          <cell r="BU127"/>
          <cell r="BX127"/>
          <cell r="BY127"/>
          <cell r="BZ127"/>
          <cell r="CA127"/>
          <cell r="CB127"/>
        </row>
        <row r="128">
          <cell r="T128"/>
          <cell r="U128"/>
          <cell r="V128"/>
          <cell r="W128"/>
          <cell r="X128"/>
          <cell r="AA128"/>
          <cell r="AB128"/>
          <cell r="AC128"/>
          <cell r="AD128"/>
          <cell r="AE128"/>
          <cell r="AH128"/>
          <cell r="AI128"/>
          <cell r="AJ128"/>
          <cell r="AK128"/>
          <cell r="AL128"/>
          <cell r="AO128"/>
          <cell r="AP128"/>
          <cell r="AQ128"/>
          <cell r="AR128"/>
          <cell r="AS128"/>
          <cell r="AV128"/>
          <cell r="AW128"/>
          <cell r="AX128"/>
          <cell r="AY128"/>
          <cell r="AZ128"/>
          <cell r="BC128"/>
          <cell r="BD128"/>
          <cell r="BE128"/>
          <cell r="BF128"/>
          <cell r="BG128"/>
          <cell r="BJ128"/>
          <cell r="BK128"/>
          <cell r="BL128"/>
          <cell r="BM128"/>
          <cell r="BN128"/>
          <cell r="BQ128"/>
          <cell r="BR128"/>
          <cell r="BS128"/>
          <cell r="BT128"/>
          <cell r="BU128"/>
          <cell r="BX128"/>
          <cell r="BY128"/>
          <cell r="BZ128"/>
          <cell r="CA128"/>
          <cell r="CB128"/>
        </row>
        <row r="129">
          <cell r="T129"/>
          <cell r="U129"/>
          <cell r="V129"/>
          <cell r="W129"/>
          <cell r="X129"/>
          <cell r="AA129"/>
          <cell r="AB129"/>
          <cell r="AC129"/>
          <cell r="AD129"/>
          <cell r="AE129"/>
          <cell r="AH129"/>
          <cell r="AI129"/>
          <cell r="AJ129"/>
          <cell r="AK129"/>
          <cell r="AL129"/>
          <cell r="AO129"/>
          <cell r="AP129"/>
          <cell r="AQ129"/>
          <cell r="AR129"/>
          <cell r="AS129"/>
          <cell r="AV129"/>
          <cell r="AW129"/>
          <cell r="AX129"/>
          <cell r="AY129"/>
          <cell r="AZ129"/>
          <cell r="BC129"/>
          <cell r="BD129"/>
          <cell r="BE129"/>
          <cell r="BF129"/>
          <cell r="BG129"/>
          <cell r="BJ129"/>
          <cell r="BK129"/>
          <cell r="BL129"/>
          <cell r="BM129"/>
          <cell r="BN129"/>
          <cell r="BQ129"/>
          <cell r="BR129"/>
          <cell r="BS129"/>
          <cell r="BT129"/>
          <cell r="BU129"/>
          <cell r="BX129"/>
          <cell r="BY129"/>
          <cell r="BZ129"/>
          <cell r="CA129"/>
          <cell r="CB129"/>
        </row>
        <row r="130">
          <cell r="T130"/>
          <cell r="U130"/>
          <cell r="V130"/>
          <cell r="W130"/>
          <cell r="X130"/>
          <cell r="AA130"/>
          <cell r="AB130"/>
          <cell r="AC130"/>
          <cell r="AD130"/>
          <cell r="AE130"/>
          <cell r="AH130"/>
          <cell r="AI130"/>
          <cell r="AJ130"/>
          <cell r="AK130"/>
          <cell r="AL130"/>
          <cell r="AO130"/>
          <cell r="AP130"/>
          <cell r="AQ130"/>
          <cell r="AR130"/>
          <cell r="AS130"/>
          <cell r="AV130"/>
          <cell r="AW130"/>
          <cell r="AX130"/>
          <cell r="AY130"/>
          <cell r="AZ130"/>
          <cell r="BC130"/>
          <cell r="BD130"/>
          <cell r="BE130"/>
          <cell r="BF130"/>
          <cell r="BG130"/>
          <cell r="BJ130"/>
          <cell r="BK130"/>
          <cell r="BL130"/>
          <cell r="BM130"/>
          <cell r="BN130"/>
          <cell r="BQ130"/>
          <cell r="BR130"/>
          <cell r="BS130"/>
          <cell r="BT130"/>
          <cell r="BU130"/>
          <cell r="BX130"/>
          <cell r="BY130"/>
          <cell r="BZ130"/>
          <cell r="CA130"/>
          <cell r="CB130"/>
        </row>
        <row r="135">
          <cell r="T135"/>
          <cell r="U135"/>
          <cell r="V135"/>
          <cell r="W135"/>
          <cell r="X135"/>
          <cell r="AA135"/>
          <cell r="AB135"/>
          <cell r="AC135"/>
          <cell r="AD135"/>
          <cell r="AE135"/>
          <cell r="AH135"/>
          <cell r="AI135"/>
          <cell r="AJ135"/>
          <cell r="AK135"/>
          <cell r="AL135"/>
          <cell r="AO135"/>
          <cell r="AP135"/>
          <cell r="AQ135"/>
          <cell r="AR135"/>
          <cell r="AS135"/>
          <cell r="AV135"/>
          <cell r="AW135"/>
          <cell r="AX135"/>
          <cell r="AY135"/>
          <cell r="AZ135"/>
          <cell r="BC135"/>
          <cell r="BD135"/>
          <cell r="BE135"/>
          <cell r="BF135"/>
          <cell r="BG135"/>
          <cell r="BJ135"/>
          <cell r="BK135"/>
          <cell r="BL135"/>
          <cell r="BM135"/>
          <cell r="BN135"/>
          <cell r="BQ135"/>
          <cell r="BR135"/>
          <cell r="BS135"/>
          <cell r="BT135"/>
          <cell r="BU135"/>
          <cell r="BX135"/>
          <cell r="BY135"/>
          <cell r="BZ135"/>
          <cell r="CA135"/>
          <cell r="CB135"/>
        </row>
        <row r="136">
          <cell r="T136"/>
          <cell r="U136"/>
          <cell r="V136"/>
          <cell r="W136"/>
          <cell r="X136"/>
          <cell r="AA136"/>
          <cell r="AB136"/>
          <cell r="AC136"/>
          <cell r="AD136"/>
          <cell r="AE136"/>
          <cell r="AH136"/>
          <cell r="AI136"/>
          <cell r="AJ136"/>
          <cell r="AK136"/>
          <cell r="AL136"/>
          <cell r="AO136"/>
          <cell r="AP136"/>
          <cell r="AQ136"/>
          <cell r="AR136"/>
          <cell r="AS136"/>
          <cell r="AV136"/>
          <cell r="AW136"/>
          <cell r="AX136"/>
          <cell r="AY136"/>
          <cell r="AZ136"/>
          <cell r="BC136"/>
          <cell r="BD136"/>
          <cell r="BE136"/>
          <cell r="BF136"/>
          <cell r="BG136"/>
          <cell r="BJ136"/>
          <cell r="BK136"/>
          <cell r="BL136"/>
          <cell r="BM136"/>
          <cell r="BN136"/>
          <cell r="BQ136"/>
          <cell r="BR136"/>
          <cell r="BS136"/>
          <cell r="BT136"/>
          <cell r="BU136"/>
          <cell r="BX136"/>
          <cell r="BY136"/>
          <cell r="BZ136"/>
          <cell r="CA136"/>
          <cell r="CB136"/>
        </row>
        <row r="137">
          <cell r="T137"/>
          <cell r="U137"/>
          <cell r="V137"/>
          <cell r="W137"/>
          <cell r="X137"/>
          <cell r="AA137"/>
          <cell r="AB137"/>
          <cell r="AC137"/>
          <cell r="AD137"/>
          <cell r="AE137"/>
          <cell r="AH137"/>
          <cell r="AI137"/>
          <cell r="AJ137"/>
          <cell r="AK137"/>
          <cell r="AL137"/>
          <cell r="AO137"/>
          <cell r="AP137"/>
          <cell r="AQ137"/>
          <cell r="AR137"/>
          <cell r="AS137"/>
          <cell r="AV137"/>
          <cell r="AW137"/>
          <cell r="AX137"/>
          <cell r="AY137"/>
          <cell r="AZ137"/>
          <cell r="BC137"/>
          <cell r="BD137"/>
          <cell r="BE137"/>
          <cell r="BF137"/>
          <cell r="BG137"/>
          <cell r="BJ137"/>
          <cell r="BK137"/>
          <cell r="BL137"/>
          <cell r="BM137"/>
          <cell r="BN137"/>
          <cell r="BQ137"/>
          <cell r="BR137"/>
          <cell r="BS137"/>
          <cell r="BT137"/>
          <cell r="BU137"/>
          <cell r="BX137"/>
          <cell r="BY137"/>
          <cell r="BZ137"/>
          <cell r="CA137"/>
          <cell r="CB137"/>
        </row>
        <row r="138">
          <cell r="T138"/>
          <cell r="U138"/>
          <cell r="V138"/>
          <cell r="W138"/>
          <cell r="X138"/>
          <cell r="AA138"/>
          <cell r="AB138"/>
          <cell r="AC138"/>
          <cell r="AD138"/>
          <cell r="AE138"/>
          <cell r="AH138"/>
          <cell r="AI138"/>
          <cell r="AJ138"/>
          <cell r="AK138"/>
          <cell r="AL138"/>
          <cell r="AO138"/>
          <cell r="AP138"/>
          <cell r="AQ138"/>
          <cell r="AR138"/>
          <cell r="AS138"/>
          <cell r="AV138"/>
          <cell r="AW138"/>
          <cell r="AX138"/>
          <cell r="AY138"/>
          <cell r="AZ138"/>
          <cell r="BC138"/>
          <cell r="BD138"/>
          <cell r="BE138"/>
          <cell r="BF138"/>
          <cell r="BG138"/>
          <cell r="BJ138"/>
          <cell r="BK138"/>
          <cell r="BL138"/>
          <cell r="BM138"/>
          <cell r="BN138"/>
          <cell r="BQ138"/>
          <cell r="BR138"/>
          <cell r="BS138"/>
          <cell r="BT138"/>
          <cell r="BU138"/>
          <cell r="BX138"/>
          <cell r="BY138"/>
          <cell r="BZ138"/>
          <cell r="CA138"/>
          <cell r="CB138"/>
        </row>
        <row r="143">
          <cell r="T143"/>
          <cell r="U143"/>
          <cell r="V143"/>
          <cell r="W143"/>
          <cell r="X143"/>
          <cell r="AA143"/>
          <cell r="AB143"/>
          <cell r="AC143"/>
          <cell r="AD143"/>
          <cell r="AE143"/>
          <cell r="AH143"/>
          <cell r="AI143"/>
          <cell r="AJ143"/>
          <cell r="AK143"/>
          <cell r="AL143"/>
          <cell r="AO143"/>
          <cell r="AP143"/>
          <cell r="AQ143"/>
          <cell r="AR143"/>
          <cell r="AS143"/>
          <cell r="AV143"/>
          <cell r="AW143"/>
          <cell r="AX143"/>
          <cell r="AY143"/>
          <cell r="AZ143"/>
          <cell r="BC143"/>
          <cell r="BD143"/>
          <cell r="BE143"/>
          <cell r="BF143"/>
          <cell r="BG143"/>
          <cell r="BJ143"/>
          <cell r="BK143"/>
          <cell r="BL143"/>
          <cell r="BM143"/>
          <cell r="BN143"/>
          <cell r="BQ143"/>
          <cell r="BR143"/>
          <cell r="BS143"/>
          <cell r="BT143"/>
          <cell r="BU143"/>
          <cell r="BX143"/>
          <cell r="BY143"/>
          <cell r="BZ143"/>
          <cell r="CA143"/>
          <cell r="CB143"/>
        </row>
        <row r="144">
          <cell r="T144"/>
          <cell r="U144"/>
          <cell r="V144"/>
          <cell r="W144"/>
          <cell r="X144"/>
          <cell r="AA144"/>
          <cell r="AB144"/>
          <cell r="AC144"/>
          <cell r="AD144"/>
          <cell r="AE144"/>
          <cell r="AH144"/>
          <cell r="AI144"/>
          <cell r="AJ144"/>
          <cell r="AK144"/>
          <cell r="AL144"/>
          <cell r="AO144"/>
          <cell r="AP144"/>
          <cell r="AQ144"/>
          <cell r="AR144"/>
          <cell r="AS144"/>
          <cell r="AV144"/>
          <cell r="AW144"/>
          <cell r="AX144"/>
          <cell r="AY144"/>
          <cell r="AZ144"/>
          <cell r="BC144"/>
          <cell r="BD144"/>
          <cell r="BE144"/>
          <cell r="BF144"/>
          <cell r="BG144"/>
          <cell r="BJ144"/>
          <cell r="BK144"/>
          <cell r="BL144"/>
          <cell r="BM144"/>
          <cell r="BN144"/>
          <cell r="BQ144"/>
          <cell r="BR144"/>
          <cell r="BS144"/>
          <cell r="BT144"/>
          <cell r="BU144"/>
          <cell r="BX144"/>
          <cell r="BY144"/>
          <cell r="BZ144"/>
          <cell r="CA144"/>
          <cell r="CB144"/>
        </row>
        <row r="145">
          <cell r="T145"/>
          <cell r="U145"/>
          <cell r="V145"/>
          <cell r="W145"/>
          <cell r="X145"/>
          <cell r="AA145"/>
          <cell r="AB145"/>
          <cell r="AC145"/>
          <cell r="AD145"/>
          <cell r="AE145"/>
          <cell r="AH145"/>
          <cell r="AI145"/>
          <cell r="AJ145"/>
          <cell r="AK145"/>
          <cell r="AL145"/>
          <cell r="AO145"/>
          <cell r="AP145"/>
          <cell r="AQ145"/>
          <cell r="AR145"/>
          <cell r="AS145"/>
          <cell r="AV145"/>
          <cell r="AW145"/>
          <cell r="AX145"/>
          <cell r="AY145"/>
          <cell r="AZ145"/>
          <cell r="BC145"/>
          <cell r="BD145"/>
          <cell r="BE145"/>
          <cell r="BF145"/>
          <cell r="BG145"/>
          <cell r="BJ145"/>
          <cell r="BK145"/>
          <cell r="BL145"/>
          <cell r="BM145"/>
          <cell r="BN145"/>
          <cell r="BQ145"/>
          <cell r="BR145"/>
          <cell r="BS145"/>
          <cell r="BT145"/>
          <cell r="BU145"/>
          <cell r="BX145"/>
          <cell r="BY145"/>
          <cell r="BZ145"/>
          <cell r="CA145"/>
          <cell r="CB145"/>
        </row>
        <row r="146">
          <cell r="T146"/>
          <cell r="U146"/>
          <cell r="V146"/>
          <cell r="W146"/>
          <cell r="X146"/>
          <cell r="AA146"/>
          <cell r="AB146"/>
          <cell r="AC146"/>
          <cell r="AD146"/>
          <cell r="AE146"/>
          <cell r="AH146"/>
          <cell r="AI146"/>
          <cell r="AJ146"/>
          <cell r="AK146"/>
          <cell r="AL146"/>
          <cell r="AO146"/>
          <cell r="AP146"/>
          <cell r="AQ146"/>
          <cell r="AR146"/>
          <cell r="AS146"/>
          <cell r="AV146"/>
          <cell r="AW146"/>
          <cell r="AX146"/>
          <cell r="AY146"/>
          <cell r="AZ146"/>
          <cell r="BC146"/>
          <cell r="BD146"/>
          <cell r="BE146"/>
          <cell r="BF146"/>
          <cell r="BG146"/>
          <cell r="BJ146"/>
          <cell r="BK146"/>
          <cell r="BL146"/>
          <cell r="BM146"/>
          <cell r="BN146"/>
          <cell r="BQ146"/>
          <cell r="BR146"/>
          <cell r="BS146"/>
          <cell r="BT146"/>
          <cell r="BU146"/>
          <cell r="BX146"/>
          <cell r="BY146"/>
          <cell r="BZ146"/>
          <cell r="CA146"/>
          <cell r="CB146"/>
        </row>
        <row r="151">
          <cell r="T151"/>
          <cell r="U151"/>
          <cell r="V151"/>
          <cell r="W151"/>
          <cell r="X151"/>
          <cell r="AA151"/>
          <cell r="AB151"/>
          <cell r="AC151"/>
          <cell r="AD151"/>
          <cell r="AE151"/>
          <cell r="AH151"/>
          <cell r="AI151"/>
          <cell r="AJ151"/>
          <cell r="AK151"/>
          <cell r="AL151"/>
          <cell r="AO151"/>
          <cell r="AP151"/>
          <cell r="AQ151"/>
          <cell r="AR151"/>
          <cell r="AS151"/>
          <cell r="AV151"/>
          <cell r="AW151"/>
          <cell r="AX151"/>
          <cell r="AY151"/>
          <cell r="AZ151"/>
          <cell r="BC151"/>
          <cell r="BD151"/>
          <cell r="BE151"/>
          <cell r="BF151"/>
          <cell r="BG151"/>
          <cell r="BJ151"/>
          <cell r="BK151"/>
          <cell r="BL151"/>
          <cell r="BM151"/>
          <cell r="BN151"/>
          <cell r="BQ151"/>
          <cell r="BR151"/>
          <cell r="BS151"/>
          <cell r="BT151"/>
          <cell r="BU151"/>
          <cell r="BX151"/>
          <cell r="BY151"/>
          <cell r="BZ151"/>
          <cell r="CA151"/>
          <cell r="CB151"/>
        </row>
        <row r="152">
          <cell r="T152"/>
          <cell r="U152"/>
          <cell r="V152"/>
          <cell r="W152"/>
          <cell r="X152"/>
          <cell r="AA152"/>
          <cell r="AB152"/>
          <cell r="AC152"/>
          <cell r="AD152"/>
          <cell r="AE152"/>
          <cell r="AH152"/>
          <cell r="AI152"/>
          <cell r="AJ152"/>
          <cell r="AK152"/>
          <cell r="AL152"/>
          <cell r="AO152"/>
          <cell r="AP152"/>
          <cell r="AQ152"/>
          <cell r="AR152"/>
          <cell r="AS152"/>
          <cell r="AV152"/>
          <cell r="AW152"/>
          <cell r="AX152"/>
          <cell r="AY152"/>
          <cell r="AZ152"/>
          <cell r="BC152"/>
          <cell r="BD152"/>
          <cell r="BE152"/>
          <cell r="BF152"/>
          <cell r="BG152"/>
          <cell r="BJ152"/>
          <cell r="BK152"/>
          <cell r="BL152"/>
          <cell r="BM152"/>
          <cell r="BN152"/>
          <cell r="BQ152"/>
          <cell r="BR152"/>
          <cell r="BS152"/>
          <cell r="BT152"/>
          <cell r="BU152"/>
          <cell r="BX152"/>
          <cell r="BY152"/>
          <cell r="BZ152"/>
          <cell r="CA152"/>
          <cell r="CB152"/>
        </row>
        <row r="153">
          <cell r="T153"/>
          <cell r="U153"/>
          <cell r="V153"/>
          <cell r="W153"/>
          <cell r="X153"/>
          <cell r="AA153"/>
          <cell r="AB153"/>
          <cell r="AC153"/>
          <cell r="AD153"/>
          <cell r="AE153"/>
          <cell r="AH153"/>
          <cell r="AI153"/>
          <cell r="AJ153"/>
          <cell r="AK153"/>
          <cell r="AL153"/>
          <cell r="AO153"/>
          <cell r="AP153"/>
          <cell r="AQ153"/>
          <cell r="AR153"/>
          <cell r="AS153"/>
          <cell r="AV153"/>
          <cell r="AW153"/>
          <cell r="AX153"/>
          <cell r="AY153"/>
          <cell r="AZ153"/>
          <cell r="BC153"/>
          <cell r="BD153"/>
          <cell r="BE153"/>
          <cell r="BF153"/>
          <cell r="BG153"/>
          <cell r="BJ153"/>
          <cell r="BK153"/>
          <cell r="BL153"/>
          <cell r="BM153"/>
          <cell r="BN153"/>
          <cell r="BQ153"/>
          <cell r="BR153"/>
          <cell r="BS153"/>
          <cell r="BT153"/>
          <cell r="BU153"/>
          <cell r="BX153"/>
          <cell r="BY153"/>
          <cell r="BZ153"/>
          <cell r="CA153"/>
          <cell r="CB153"/>
        </row>
        <row r="154">
          <cell r="T154"/>
          <cell r="U154"/>
          <cell r="V154"/>
          <cell r="W154"/>
          <cell r="X154"/>
          <cell r="AA154"/>
          <cell r="AB154"/>
          <cell r="AC154"/>
          <cell r="AD154"/>
          <cell r="AE154"/>
          <cell r="AH154"/>
          <cell r="AI154"/>
          <cell r="AJ154"/>
          <cell r="AK154"/>
          <cell r="AL154"/>
          <cell r="AO154"/>
          <cell r="AP154"/>
          <cell r="AQ154"/>
          <cell r="AR154"/>
          <cell r="AS154"/>
          <cell r="AV154"/>
          <cell r="AW154"/>
          <cell r="AX154"/>
          <cell r="AY154"/>
          <cell r="AZ154"/>
          <cell r="BC154"/>
          <cell r="BD154"/>
          <cell r="BE154"/>
          <cell r="BF154"/>
          <cell r="BG154"/>
          <cell r="BJ154"/>
          <cell r="BK154"/>
          <cell r="BL154"/>
          <cell r="BM154"/>
          <cell r="BN154"/>
          <cell r="BQ154"/>
          <cell r="BR154"/>
          <cell r="BS154"/>
          <cell r="BT154"/>
          <cell r="BU154"/>
          <cell r="BX154"/>
          <cell r="BY154"/>
          <cell r="BZ154"/>
          <cell r="CA154"/>
          <cell r="CB154"/>
        </row>
        <row r="159">
          <cell r="T159"/>
          <cell r="U159"/>
          <cell r="V159"/>
          <cell r="W159"/>
          <cell r="X159"/>
          <cell r="AA159"/>
          <cell r="AB159"/>
          <cell r="AC159"/>
          <cell r="AD159"/>
          <cell r="AE159"/>
          <cell r="AH159"/>
          <cell r="AI159"/>
          <cell r="AJ159"/>
          <cell r="AK159"/>
          <cell r="AL159"/>
          <cell r="AO159"/>
          <cell r="AP159"/>
          <cell r="AQ159"/>
          <cell r="AR159"/>
          <cell r="AS159"/>
          <cell r="AV159"/>
          <cell r="AW159"/>
          <cell r="AX159"/>
          <cell r="AY159"/>
          <cell r="AZ159"/>
          <cell r="BC159"/>
          <cell r="BD159"/>
          <cell r="BE159"/>
          <cell r="BF159"/>
          <cell r="BG159"/>
          <cell r="BJ159"/>
          <cell r="BK159"/>
          <cell r="BL159"/>
          <cell r="BM159"/>
          <cell r="BN159"/>
          <cell r="BQ159"/>
          <cell r="BR159"/>
          <cell r="BS159"/>
          <cell r="BT159"/>
          <cell r="BU159"/>
          <cell r="BX159"/>
          <cell r="BY159"/>
          <cell r="BZ159"/>
          <cell r="CA159"/>
          <cell r="CB159"/>
        </row>
        <row r="160">
          <cell r="T160"/>
          <cell r="U160"/>
          <cell r="V160"/>
          <cell r="W160"/>
          <cell r="X160"/>
          <cell r="AA160"/>
          <cell r="AB160"/>
          <cell r="AC160"/>
          <cell r="AD160"/>
          <cell r="AE160"/>
          <cell r="AH160"/>
          <cell r="AI160"/>
          <cell r="AJ160"/>
          <cell r="AK160"/>
          <cell r="AL160"/>
          <cell r="AO160"/>
          <cell r="AP160"/>
          <cell r="AQ160"/>
          <cell r="AR160"/>
          <cell r="AS160"/>
          <cell r="AV160"/>
          <cell r="AW160"/>
          <cell r="AX160"/>
          <cell r="AY160"/>
          <cell r="AZ160"/>
          <cell r="BC160"/>
          <cell r="BD160"/>
          <cell r="BE160"/>
          <cell r="BF160"/>
          <cell r="BG160"/>
          <cell r="BJ160"/>
          <cell r="BK160"/>
          <cell r="BL160"/>
          <cell r="BM160"/>
          <cell r="BN160"/>
          <cell r="BQ160"/>
          <cell r="BR160"/>
          <cell r="BS160"/>
          <cell r="BT160"/>
          <cell r="BU160"/>
          <cell r="BX160"/>
          <cell r="BY160"/>
          <cell r="BZ160"/>
          <cell r="CA160"/>
          <cell r="CB160"/>
        </row>
        <row r="161">
          <cell r="T161"/>
          <cell r="U161"/>
          <cell r="V161"/>
          <cell r="W161"/>
          <cell r="X161"/>
          <cell r="AA161"/>
          <cell r="AB161"/>
          <cell r="AC161"/>
          <cell r="AD161"/>
          <cell r="AE161"/>
          <cell r="AH161"/>
          <cell r="AI161"/>
          <cell r="AJ161"/>
          <cell r="AK161"/>
          <cell r="AL161"/>
          <cell r="AO161"/>
          <cell r="AP161"/>
          <cell r="AQ161"/>
          <cell r="AR161"/>
          <cell r="AS161"/>
          <cell r="AV161"/>
          <cell r="AW161"/>
          <cell r="AX161"/>
          <cell r="AY161"/>
          <cell r="AZ161"/>
          <cell r="BC161"/>
          <cell r="BD161"/>
          <cell r="BE161"/>
          <cell r="BF161"/>
          <cell r="BG161"/>
          <cell r="BJ161"/>
          <cell r="BK161"/>
          <cell r="BL161"/>
          <cell r="BM161"/>
          <cell r="BN161"/>
          <cell r="BQ161"/>
          <cell r="BR161"/>
          <cell r="BS161"/>
          <cell r="BT161"/>
          <cell r="BU161"/>
          <cell r="BX161"/>
          <cell r="BY161"/>
          <cell r="BZ161"/>
          <cell r="CA161"/>
          <cell r="CB161"/>
        </row>
        <row r="162">
          <cell r="T162"/>
          <cell r="U162"/>
          <cell r="V162"/>
          <cell r="W162"/>
          <cell r="X162"/>
          <cell r="AA162"/>
          <cell r="AB162"/>
          <cell r="AC162"/>
          <cell r="AD162"/>
          <cell r="AE162"/>
          <cell r="AH162"/>
          <cell r="AI162"/>
          <cell r="AJ162"/>
          <cell r="AK162"/>
          <cell r="AL162"/>
          <cell r="AO162"/>
          <cell r="AP162"/>
          <cell r="AQ162"/>
          <cell r="AR162"/>
          <cell r="AS162"/>
          <cell r="AV162"/>
          <cell r="AW162"/>
          <cell r="AX162"/>
          <cell r="AY162"/>
          <cell r="AZ162"/>
          <cell r="BC162"/>
          <cell r="BD162"/>
          <cell r="BE162"/>
          <cell r="BF162"/>
          <cell r="BG162"/>
          <cell r="BJ162"/>
          <cell r="BK162"/>
          <cell r="BL162"/>
          <cell r="BM162"/>
          <cell r="BN162"/>
          <cell r="BQ162"/>
          <cell r="BR162"/>
          <cell r="BS162"/>
          <cell r="BT162"/>
          <cell r="BU162"/>
          <cell r="BX162"/>
          <cell r="BY162"/>
          <cell r="BZ162"/>
          <cell r="CA162"/>
          <cell r="CB162"/>
        </row>
        <row r="167">
          <cell r="T167"/>
          <cell r="U167"/>
          <cell r="V167"/>
          <cell r="W167"/>
          <cell r="X167"/>
          <cell r="AA167"/>
          <cell r="AB167"/>
          <cell r="AC167"/>
          <cell r="AD167"/>
          <cell r="AE167"/>
          <cell r="AH167"/>
          <cell r="AI167"/>
          <cell r="AJ167"/>
          <cell r="AK167"/>
          <cell r="AL167"/>
          <cell r="AO167"/>
          <cell r="AP167"/>
          <cell r="AQ167"/>
          <cell r="AR167"/>
          <cell r="AS167"/>
          <cell r="AV167"/>
          <cell r="AW167"/>
          <cell r="AX167"/>
          <cell r="AY167"/>
          <cell r="AZ167"/>
          <cell r="BC167"/>
          <cell r="BD167"/>
          <cell r="BE167"/>
          <cell r="BF167"/>
          <cell r="BG167"/>
          <cell r="BJ167"/>
          <cell r="BK167"/>
          <cell r="BL167"/>
          <cell r="BM167"/>
          <cell r="BN167"/>
          <cell r="BQ167"/>
          <cell r="BR167"/>
          <cell r="BS167"/>
          <cell r="BT167"/>
          <cell r="BU167"/>
          <cell r="BX167"/>
          <cell r="BY167"/>
          <cell r="BZ167"/>
          <cell r="CA167"/>
          <cell r="CB167"/>
        </row>
        <row r="168">
          <cell r="T168"/>
          <cell r="U168"/>
          <cell r="V168"/>
          <cell r="W168"/>
          <cell r="X168"/>
          <cell r="AA168"/>
          <cell r="AB168"/>
          <cell r="AC168"/>
          <cell r="AD168"/>
          <cell r="AE168"/>
          <cell r="AH168"/>
          <cell r="AI168"/>
          <cell r="AJ168"/>
          <cell r="AK168"/>
          <cell r="AL168"/>
          <cell r="AO168"/>
          <cell r="AP168"/>
          <cell r="AQ168"/>
          <cell r="AR168"/>
          <cell r="AS168"/>
          <cell r="AV168"/>
          <cell r="AW168"/>
          <cell r="AX168"/>
          <cell r="AY168"/>
          <cell r="AZ168"/>
          <cell r="BC168"/>
          <cell r="BD168"/>
          <cell r="BE168"/>
          <cell r="BF168"/>
          <cell r="BG168"/>
          <cell r="BJ168"/>
          <cell r="BK168"/>
          <cell r="BL168"/>
          <cell r="BM168"/>
          <cell r="BN168"/>
          <cell r="BQ168"/>
          <cell r="BR168"/>
          <cell r="BS168"/>
          <cell r="BT168"/>
          <cell r="BU168"/>
          <cell r="BX168"/>
          <cell r="BY168"/>
          <cell r="BZ168"/>
          <cell r="CA168"/>
          <cell r="CB168"/>
        </row>
        <row r="169">
          <cell r="T169"/>
          <cell r="U169"/>
          <cell r="V169"/>
          <cell r="W169"/>
          <cell r="X169"/>
          <cell r="AA169"/>
          <cell r="AB169"/>
          <cell r="AC169"/>
          <cell r="AD169"/>
          <cell r="AE169"/>
          <cell r="AH169"/>
          <cell r="AI169"/>
          <cell r="AJ169"/>
          <cell r="AK169"/>
          <cell r="AL169"/>
          <cell r="AO169"/>
          <cell r="AP169"/>
          <cell r="AQ169"/>
          <cell r="AR169"/>
          <cell r="AS169"/>
          <cell r="AV169"/>
          <cell r="AW169"/>
          <cell r="AX169"/>
          <cell r="AY169"/>
          <cell r="AZ169"/>
          <cell r="BC169"/>
          <cell r="BD169"/>
          <cell r="BE169"/>
          <cell r="BF169"/>
          <cell r="BG169"/>
          <cell r="BJ169"/>
          <cell r="BK169"/>
          <cell r="BL169"/>
          <cell r="BM169"/>
          <cell r="BN169"/>
          <cell r="BQ169"/>
          <cell r="BR169"/>
          <cell r="BS169"/>
          <cell r="BT169"/>
          <cell r="BU169"/>
          <cell r="BX169"/>
          <cell r="BY169"/>
          <cell r="BZ169"/>
          <cell r="CA169"/>
          <cell r="CB169"/>
        </row>
        <row r="170">
          <cell r="T170"/>
          <cell r="U170"/>
          <cell r="V170"/>
          <cell r="W170"/>
          <cell r="X170"/>
          <cell r="AA170"/>
          <cell r="AB170"/>
          <cell r="AC170"/>
          <cell r="AD170"/>
          <cell r="AE170"/>
          <cell r="AH170"/>
          <cell r="AI170"/>
          <cell r="AJ170"/>
          <cell r="AK170"/>
          <cell r="AL170"/>
          <cell r="AO170"/>
          <cell r="AP170"/>
          <cell r="AQ170"/>
          <cell r="AR170"/>
          <cell r="AS170"/>
          <cell r="AV170"/>
          <cell r="AW170"/>
          <cell r="AX170"/>
          <cell r="AY170"/>
          <cell r="AZ170"/>
          <cell r="BC170"/>
          <cell r="BD170"/>
          <cell r="BE170"/>
          <cell r="BF170"/>
          <cell r="BG170"/>
          <cell r="BJ170"/>
          <cell r="BK170"/>
          <cell r="BL170"/>
          <cell r="BM170"/>
          <cell r="BN170"/>
          <cell r="BQ170"/>
          <cell r="BR170"/>
          <cell r="BS170"/>
          <cell r="BT170"/>
          <cell r="BU170"/>
          <cell r="BX170"/>
          <cell r="BY170"/>
          <cell r="BZ170"/>
          <cell r="CA170"/>
          <cell r="CB170"/>
        </row>
        <row r="175">
          <cell r="T175"/>
          <cell r="U175"/>
          <cell r="V175"/>
          <cell r="W175"/>
          <cell r="X175"/>
          <cell r="AA175"/>
          <cell r="AB175"/>
          <cell r="AC175"/>
          <cell r="AD175"/>
          <cell r="AE175"/>
          <cell r="AH175"/>
          <cell r="AI175"/>
          <cell r="AJ175"/>
          <cell r="AK175"/>
          <cell r="AL175"/>
          <cell r="AO175"/>
          <cell r="AP175"/>
          <cell r="AQ175"/>
          <cell r="AR175"/>
          <cell r="AS175"/>
          <cell r="AV175"/>
          <cell r="AW175"/>
          <cell r="AX175"/>
          <cell r="AY175"/>
          <cell r="AZ175"/>
          <cell r="BC175"/>
          <cell r="BD175"/>
          <cell r="BE175"/>
          <cell r="BF175"/>
          <cell r="BG175"/>
          <cell r="BJ175"/>
          <cell r="BK175"/>
          <cell r="BL175"/>
          <cell r="BM175"/>
          <cell r="BN175"/>
          <cell r="BQ175"/>
          <cell r="BR175"/>
          <cell r="BS175"/>
          <cell r="BT175"/>
          <cell r="BU175"/>
          <cell r="BX175"/>
          <cell r="BY175"/>
          <cell r="BZ175"/>
          <cell r="CA175"/>
          <cell r="CB175"/>
        </row>
        <row r="176">
          <cell r="T176"/>
          <cell r="U176"/>
          <cell r="V176"/>
          <cell r="W176"/>
          <cell r="X176"/>
          <cell r="AA176"/>
          <cell r="AB176"/>
          <cell r="AC176"/>
          <cell r="AD176"/>
          <cell r="AE176"/>
          <cell r="AH176"/>
          <cell r="AI176"/>
          <cell r="AJ176"/>
          <cell r="AK176"/>
          <cell r="AL176"/>
          <cell r="AO176"/>
          <cell r="AP176"/>
          <cell r="AQ176"/>
          <cell r="AR176"/>
          <cell r="AS176"/>
          <cell r="AV176"/>
          <cell r="AW176"/>
          <cell r="AX176"/>
          <cell r="AY176"/>
          <cell r="AZ176"/>
          <cell r="BC176"/>
          <cell r="BD176"/>
          <cell r="BE176"/>
          <cell r="BF176"/>
          <cell r="BG176"/>
          <cell r="BJ176"/>
          <cell r="BK176"/>
          <cell r="BL176"/>
          <cell r="BM176"/>
          <cell r="BN176"/>
          <cell r="BQ176"/>
          <cell r="BR176"/>
          <cell r="BS176"/>
          <cell r="BT176"/>
          <cell r="BU176"/>
          <cell r="BX176"/>
          <cell r="BY176"/>
          <cell r="BZ176"/>
          <cell r="CA176"/>
          <cell r="CB176"/>
        </row>
        <row r="177">
          <cell r="T177"/>
          <cell r="U177"/>
          <cell r="V177"/>
          <cell r="W177"/>
          <cell r="X177"/>
          <cell r="AA177"/>
          <cell r="AB177"/>
          <cell r="AC177"/>
          <cell r="AD177"/>
          <cell r="AE177"/>
          <cell r="AH177"/>
          <cell r="AI177"/>
          <cell r="AJ177"/>
          <cell r="AK177"/>
          <cell r="AL177"/>
          <cell r="AO177"/>
          <cell r="AP177"/>
          <cell r="AQ177"/>
          <cell r="AR177"/>
          <cell r="AS177"/>
          <cell r="AV177"/>
          <cell r="AW177"/>
          <cell r="AX177"/>
          <cell r="AY177"/>
          <cell r="AZ177"/>
          <cell r="BC177"/>
          <cell r="BD177"/>
          <cell r="BE177"/>
          <cell r="BF177"/>
          <cell r="BG177"/>
          <cell r="BJ177"/>
          <cell r="BK177"/>
          <cell r="BL177"/>
          <cell r="BM177"/>
          <cell r="BN177"/>
          <cell r="BQ177"/>
          <cell r="BR177"/>
          <cell r="BS177"/>
          <cell r="BT177"/>
          <cell r="BU177"/>
          <cell r="BX177"/>
          <cell r="BY177"/>
          <cell r="BZ177"/>
          <cell r="CA177"/>
          <cell r="CB177"/>
        </row>
        <row r="178">
          <cell r="T178"/>
          <cell r="U178"/>
          <cell r="V178"/>
          <cell r="W178"/>
          <cell r="X178"/>
          <cell r="AA178"/>
          <cell r="AB178"/>
          <cell r="AC178"/>
          <cell r="AD178"/>
          <cell r="AE178"/>
          <cell r="AH178"/>
          <cell r="AI178"/>
          <cell r="AJ178"/>
          <cell r="AK178"/>
          <cell r="AL178"/>
          <cell r="AO178"/>
          <cell r="AP178"/>
          <cell r="AQ178"/>
          <cell r="AR178"/>
          <cell r="AS178"/>
          <cell r="AV178"/>
          <cell r="AW178"/>
          <cell r="AX178"/>
          <cell r="AY178"/>
          <cell r="AZ178"/>
          <cell r="BC178"/>
          <cell r="BD178"/>
          <cell r="BE178"/>
          <cell r="BF178"/>
          <cell r="BG178"/>
          <cell r="BJ178"/>
          <cell r="BK178"/>
          <cell r="BL178"/>
          <cell r="BM178"/>
          <cell r="BN178"/>
          <cell r="BQ178"/>
          <cell r="BR178"/>
          <cell r="BS178"/>
          <cell r="BT178"/>
          <cell r="BU178"/>
          <cell r="BX178"/>
          <cell r="BY178"/>
          <cell r="BZ178"/>
          <cell r="CA178"/>
          <cell r="CB178"/>
        </row>
        <row r="183">
          <cell r="T183"/>
          <cell r="U183"/>
          <cell r="V183"/>
          <cell r="W183"/>
          <cell r="X183"/>
          <cell r="AA183"/>
          <cell r="AB183"/>
          <cell r="AC183"/>
          <cell r="AD183"/>
          <cell r="AE183"/>
          <cell r="AH183"/>
          <cell r="AI183"/>
          <cell r="AJ183"/>
          <cell r="AK183"/>
          <cell r="AL183"/>
          <cell r="AO183"/>
          <cell r="AP183"/>
          <cell r="AQ183"/>
          <cell r="AR183"/>
          <cell r="AS183"/>
          <cell r="AV183"/>
          <cell r="AW183"/>
          <cell r="AX183"/>
          <cell r="AY183"/>
          <cell r="AZ183"/>
          <cell r="BC183"/>
          <cell r="BD183"/>
          <cell r="BE183"/>
          <cell r="BF183"/>
          <cell r="BG183"/>
          <cell r="BJ183"/>
          <cell r="BK183"/>
          <cell r="BL183"/>
          <cell r="BM183"/>
          <cell r="BN183"/>
          <cell r="BQ183"/>
          <cell r="BR183"/>
          <cell r="BS183"/>
          <cell r="BT183"/>
          <cell r="BU183"/>
          <cell r="BX183"/>
          <cell r="BY183"/>
          <cell r="BZ183"/>
          <cell r="CA183"/>
          <cell r="CB183"/>
        </row>
        <row r="184">
          <cell r="T184"/>
          <cell r="U184"/>
          <cell r="V184"/>
          <cell r="W184"/>
          <cell r="X184"/>
          <cell r="AA184"/>
          <cell r="AB184"/>
          <cell r="AC184"/>
          <cell r="AD184"/>
          <cell r="AE184"/>
          <cell r="AH184"/>
          <cell r="AI184"/>
          <cell r="AJ184"/>
          <cell r="AK184"/>
          <cell r="AL184"/>
          <cell r="AO184"/>
          <cell r="AP184"/>
          <cell r="AQ184"/>
          <cell r="AR184"/>
          <cell r="AS184"/>
          <cell r="AV184"/>
          <cell r="AW184"/>
          <cell r="AX184"/>
          <cell r="AY184"/>
          <cell r="AZ184"/>
          <cell r="BC184"/>
          <cell r="BD184"/>
          <cell r="BE184"/>
          <cell r="BF184"/>
          <cell r="BG184"/>
          <cell r="BJ184"/>
          <cell r="BK184"/>
          <cell r="BL184"/>
          <cell r="BM184"/>
          <cell r="BN184"/>
          <cell r="BQ184"/>
          <cell r="BR184"/>
          <cell r="BS184"/>
          <cell r="BT184"/>
          <cell r="BU184"/>
          <cell r="BX184"/>
          <cell r="BY184"/>
          <cell r="BZ184"/>
          <cell r="CA184"/>
          <cell r="CB184"/>
        </row>
        <row r="185">
          <cell r="T185"/>
          <cell r="U185"/>
          <cell r="V185"/>
          <cell r="W185"/>
          <cell r="X185"/>
          <cell r="AA185"/>
          <cell r="AB185"/>
          <cell r="AC185"/>
          <cell r="AD185"/>
          <cell r="AE185"/>
          <cell r="AH185"/>
          <cell r="AI185"/>
          <cell r="AJ185"/>
          <cell r="AK185"/>
          <cell r="AL185"/>
          <cell r="AO185"/>
          <cell r="AP185"/>
          <cell r="AQ185"/>
          <cell r="AR185"/>
          <cell r="AS185"/>
          <cell r="AV185"/>
          <cell r="AW185"/>
          <cell r="AX185"/>
          <cell r="AY185"/>
          <cell r="AZ185"/>
          <cell r="BC185"/>
          <cell r="BD185"/>
          <cell r="BE185"/>
          <cell r="BF185"/>
          <cell r="BG185"/>
          <cell r="BJ185"/>
          <cell r="BK185"/>
          <cell r="BL185"/>
          <cell r="BM185"/>
          <cell r="BN185"/>
          <cell r="BQ185"/>
          <cell r="BR185"/>
          <cell r="BS185"/>
          <cell r="BT185"/>
          <cell r="BU185"/>
          <cell r="BX185"/>
          <cell r="BY185"/>
          <cell r="BZ185"/>
          <cell r="CA185"/>
          <cell r="CB185"/>
        </row>
        <row r="186">
          <cell r="T186"/>
          <cell r="U186"/>
          <cell r="V186"/>
          <cell r="W186"/>
          <cell r="X186"/>
          <cell r="AA186"/>
          <cell r="AB186"/>
          <cell r="AC186"/>
          <cell r="AD186"/>
          <cell r="AE186"/>
          <cell r="AH186"/>
          <cell r="AI186"/>
          <cell r="AJ186"/>
          <cell r="AK186"/>
          <cell r="AL186"/>
          <cell r="AO186"/>
          <cell r="AP186"/>
          <cell r="AQ186"/>
          <cell r="AR186"/>
          <cell r="AS186"/>
          <cell r="AV186"/>
          <cell r="AW186"/>
          <cell r="AX186"/>
          <cell r="AY186"/>
          <cell r="AZ186"/>
          <cell r="BC186"/>
          <cell r="BD186"/>
          <cell r="BE186"/>
          <cell r="BF186"/>
          <cell r="BG186"/>
          <cell r="BJ186"/>
          <cell r="BK186"/>
          <cell r="BL186"/>
          <cell r="BM186"/>
          <cell r="BN186"/>
          <cell r="BQ186"/>
          <cell r="BR186"/>
          <cell r="BS186"/>
          <cell r="BT186"/>
          <cell r="BU186"/>
          <cell r="BX186"/>
          <cell r="BY186"/>
          <cell r="BZ186"/>
          <cell r="CA186"/>
          <cell r="CB186"/>
        </row>
        <row r="191">
          <cell r="T191"/>
          <cell r="U191"/>
          <cell r="V191"/>
          <cell r="W191"/>
          <cell r="X191"/>
          <cell r="AA191"/>
          <cell r="AB191"/>
          <cell r="AC191"/>
          <cell r="AD191"/>
          <cell r="AE191"/>
          <cell r="AH191"/>
          <cell r="AI191"/>
          <cell r="AJ191"/>
          <cell r="AK191"/>
          <cell r="AL191"/>
          <cell r="AO191"/>
          <cell r="AP191"/>
          <cell r="AQ191"/>
          <cell r="AR191"/>
          <cell r="AS191"/>
          <cell r="AV191"/>
          <cell r="AW191"/>
          <cell r="AX191"/>
          <cell r="AY191"/>
          <cell r="AZ191"/>
          <cell r="BC191"/>
          <cell r="BD191"/>
          <cell r="BE191"/>
          <cell r="BF191"/>
          <cell r="BG191"/>
          <cell r="BJ191"/>
          <cell r="BK191"/>
          <cell r="BL191"/>
          <cell r="BM191"/>
          <cell r="BN191"/>
          <cell r="BQ191"/>
          <cell r="BR191"/>
          <cell r="BS191"/>
          <cell r="BT191"/>
          <cell r="BU191"/>
          <cell r="BX191"/>
          <cell r="BY191"/>
          <cell r="BZ191"/>
          <cell r="CA191"/>
          <cell r="CB191"/>
        </row>
        <row r="192">
          <cell r="T192"/>
          <cell r="U192"/>
          <cell r="V192"/>
          <cell r="W192"/>
          <cell r="X192"/>
          <cell r="AA192"/>
          <cell r="AB192"/>
          <cell r="AC192"/>
          <cell r="AD192"/>
          <cell r="AE192"/>
          <cell r="AH192"/>
          <cell r="AI192"/>
          <cell r="AJ192"/>
          <cell r="AK192"/>
          <cell r="AL192"/>
          <cell r="AO192"/>
          <cell r="AP192"/>
          <cell r="AQ192"/>
          <cell r="AR192"/>
          <cell r="AS192"/>
          <cell r="AV192"/>
          <cell r="AW192"/>
          <cell r="AX192"/>
          <cell r="AY192"/>
          <cell r="AZ192"/>
          <cell r="BC192"/>
          <cell r="BD192"/>
          <cell r="BE192"/>
          <cell r="BF192"/>
          <cell r="BG192"/>
          <cell r="BJ192"/>
          <cell r="BK192"/>
          <cell r="BL192"/>
          <cell r="BM192"/>
          <cell r="BN192"/>
          <cell r="BQ192"/>
          <cell r="BR192"/>
          <cell r="BS192"/>
          <cell r="BT192"/>
          <cell r="BU192"/>
          <cell r="BX192"/>
          <cell r="BY192"/>
          <cell r="BZ192"/>
          <cell r="CA192"/>
          <cell r="CB192"/>
        </row>
        <row r="193">
          <cell r="T193"/>
          <cell r="U193"/>
          <cell r="V193"/>
          <cell r="W193"/>
          <cell r="X193"/>
          <cell r="AA193"/>
          <cell r="AB193"/>
          <cell r="AC193"/>
          <cell r="AD193"/>
          <cell r="AE193"/>
          <cell r="AH193"/>
          <cell r="AI193"/>
          <cell r="AJ193"/>
          <cell r="AK193"/>
          <cell r="AL193"/>
          <cell r="AO193"/>
          <cell r="AP193"/>
          <cell r="AQ193"/>
          <cell r="AR193"/>
          <cell r="AS193"/>
          <cell r="AV193"/>
          <cell r="AW193"/>
          <cell r="AX193"/>
          <cell r="AY193"/>
          <cell r="AZ193"/>
          <cell r="BC193"/>
          <cell r="BD193"/>
          <cell r="BE193"/>
          <cell r="BF193"/>
          <cell r="BG193"/>
          <cell r="BJ193"/>
          <cell r="BK193"/>
          <cell r="BL193"/>
          <cell r="BM193"/>
          <cell r="BN193"/>
          <cell r="BQ193"/>
          <cell r="BR193"/>
          <cell r="BS193"/>
          <cell r="BT193"/>
          <cell r="BU193"/>
          <cell r="BX193"/>
          <cell r="BY193"/>
          <cell r="BZ193"/>
          <cell r="CA193"/>
          <cell r="CB193"/>
        </row>
        <row r="194">
          <cell r="T194"/>
          <cell r="U194"/>
          <cell r="V194"/>
          <cell r="W194"/>
          <cell r="X194"/>
          <cell r="AA194"/>
          <cell r="AB194"/>
          <cell r="AC194"/>
          <cell r="AD194"/>
          <cell r="AE194"/>
          <cell r="AH194"/>
          <cell r="AI194"/>
          <cell r="AJ194"/>
          <cell r="AK194"/>
          <cell r="AL194"/>
          <cell r="AO194"/>
          <cell r="AP194"/>
          <cell r="AQ194"/>
          <cell r="AR194"/>
          <cell r="AS194"/>
          <cell r="AV194"/>
          <cell r="AW194"/>
          <cell r="AX194"/>
          <cell r="AY194"/>
          <cell r="AZ194"/>
          <cell r="BC194"/>
          <cell r="BD194"/>
          <cell r="BE194"/>
          <cell r="BF194"/>
          <cell r="BG194"/>
          <cell r="BJ194"/>
          <cell r="BK194"/>
          <cell r="BL194"/>
          <cell r="BM194"/>
          <cell r="BN194"/>
          <cell r="BQ194"/>
          <cell r="BR194"/>
          <cell r="BS194"/>
          <cell r="BT194"/>
          <cell r="BU194"/>
          <cell r="BX194"/>
          <cell r="BY194"/>
          <cell r="BZ194"/>
          <cell r="CA194"/>
          <cell r="CB194"/>
        </row>
        <row r="199">
          <cell r="T199"/>
          <cell r="U199"/>
          <cell r="V199"/>
          <cell r="W199"/>
          <cell r="X199"/>
          <cell r="AA199"/>
          <cell r="AB199"/>
          <cell r="AC199"/>
          <cell r="AD199"/>
          <cell r="AE199"/>
          <cell r="AH199"/>
          <cell r="AI199"/>
          <cell r="AJ199"/>
          <cell r="AK199"/>
          <cell r="AL199"/>
          <cell r="AO199"/>
          <cell r="AP199"/>
          <cell r="AQ199"/>
          <cell r="AR199"/>
          <cell r="AS199"/>
          <cell r="AV199"/>
          <cell r="AW199"/>
          <cell r="AX199"/>
          <cell r="AY199"/>
          <cell r="AZ199"/>
          <cell r="BC199"/>
          <cell r="BD199"/>
          <cell r="BE199"/>
          <cell r="BF199"/>
          <cell r="BG199"/>
          <cell r="BJ199"/>
          <cell r="BK199"/>
          <cell r="BL199"/>
          <cell r="BM199"/>
          <cell r="BN199"/>
          <cell r="BQ199"/>
          <cell r="BR199"/>
          <cell r="BS199"/>
          <cell r="BT199"/>
          <cell r="BU199"/>
          <cell r="BX199"/>
          <cell r="BY199"/>
          <cell r="BZ199"/>
          <cell r="CA199"/>
          <cell r="CB199"/>
        </row>
        <row r="200">
          <cell r="T200"/>
          <cell r="U200"/>
          <cell r="V200"/>
          <cell r="W200"/>
          <cell r="X200"/>
          <cell r="AA200"/>
          <cell r="AB200"/>
          <cell r="AC200"/>
          <cell r="AD200"/>
          <cell r="AE200"/>
          <cell r="AH200"/>
          <cell r="AI200"/>
          <cell r="AJ200"/>
          <cell r="AK200"/>
          <cell r="AL200"/>
          <cell r="AO200"/>
          <cell r="AP200"/>
          <cell r="AQ200"/>
          <cell r="AR200"/>
          <cell r="AS200"/>
          <cell r="AV200"/>
          <cell r="AW200"/>
          <cell r="AX200"/>
          <cell r="AY200"/>
          <cell r="AZ200"/>
          <cell r="BC200"/>
          <cell r="BD200"/>
          <cell r="BE200"/>
          <cell r="BF200"/>
          <cell r="BG200"/>
          <cell r="BJ200"/>
          <cell r="BK200"/>
          <cell r="BL200"/>
          <cell r="BM200"/>
          <cell r="BN200"/>
          <cell r="BQ200"/>
          <cell r="BR200"/>
          <cell r="BS200"/>
          <cell r="BT200"/>
          <cell r="BU200"/>
          <cell r="BX200"/>
          <cell r="BY200"/>
          <cell r="BZ200"/>
          <cell r="CA200"/>
          <cell r="CB200"/>
        </row>
        <row r="201">
          <cell r="T201"/>
          <cell r="U201"/>
          <cell r="V201"/>
          <cell r="W201"/>
          <cell r="X201"/>
          <cell r="AA201"/>
          <cell r="AB201"/>
          <cell r="AC201"/>
          <cell r="AD201"/>
          <cell r="AE201"/>
          <cell r="AH201"/>
          <cell r="AI201"/>
          <cell r="AJ201"/>
          <cell r="AK201"/>
          <cell r="AL201"/>
          <cell r="AO201"/>
          <cell r="AP201"/>
          <cell r="AQ201"/>
          <cell r="AR201"/>
          <cell r="AS201"/>
          <cell r="AV201"/>
          <cell r="AW201"/>
          <cell r="AX201"/>
          <cell r="AY201"/>
          <cell r="AZ201"/>
          <cell r="BC201"/>
          <cell r="BD201"/>
          <cell r="BE201"/>
          <cell r="BF201"/>
          <cell r="BG201"/>
          <cell r="BJ201"/>
          <cell r="BK201"/>
          <cell r="BL201"/>
          <cell r="BM201"/>
          <cell r="BN201"/>
          <cell r="BQ201"/>
          <cell r="BR201"/>
          <cell r="BS201"/>
          <cell r="BT201"/>
          <cell r="BU201"/>
          <cell r="BX201"/>
          <cell r="BY201"/>
          <cell r="BZ201"/>
          <cell r="CA201"/>
          <cell r="CB201"/>
        </row>
        <row r="202">
          <cell r="T202"/>
          <cell r="U202"/>
          <cell r="V202"/>
          <cell r="W202"/>
          <cell r="X202"/>
          <cell r="AA202"/>
          <cell r="AB202"/>
          <cell r="AC202"/>
          <cell r="AD202"/>
          <cell r="AE202"/>
          <cell r="AH202"/>
          <cell r="AI202"/>
          <cell r="AJ202"/>
          <cell r="AK202"/>
          <cell r="AL202"/>
          <cell r="AO202"/>
          <cell r="AP202"/>
          <cell r="AQ202"/>
          <cell r="AR202"/>
          <cell r="AS202"/>
          <cell r="AV202"/>
          <cell r="AW202"/>
          <cell r="AX202"/>
          <cell r="AY202"/>
          <cell r="AZ202"/>
          <cell r="BC202"/>
          <cell r="BD202"/>
          <cell r="BE202"/>
          <cell r="BF202"/>
          <cell r="BG202"/>
          <cell r="BJ202"/>
          <cell r="BK202"/>
          <cell r="BL202"/>
          <cell r="BM202"/>
          <cell r="BN202"/>
          <cell r="BQ202"/>
          <cell r="BR202"/>
          <cell r="BS202"/>
          <cell r="BT202"/>
          <cell r="BU202"/>
          <cell r="BX202"/>
          <cell r="BY202"/>
          <cell r="BZ202"/>
          <cell r="CA202"/>
          <cell r="CB202"/>
        </row>
        <row r="207">
          <cell r="T207"/>
          <cell r="U207"/>
          <cell r="V207"/>
          <cell r="W207"/>
          <cell r="X207"/>
          <cell r="AA207"/>
          <cell r="AB207"/>
          <cell r="AC207"/>
          <cell r="AD207"/>
          <cell r="AE207"/>
          <cell r="AH207"/>
          <cell r="AI207"/>
          <cell r="AJ207"/>
          <cell r="AK207"/>
          <cell r="AL207"/>
          <cell r="AO207"/>
          <cell r="AP207"/>
          <cell r="AQ207"/>
          <cell r="AR207"/>
          <cell r="AS207"/>
          <cell r="AV207"/>
          <cell r="AW207"/>
          <cell r="AX207"/>
          <cell r="AY207"/>
          <cell r="AZ207"/>
          <cell r="BC207"/>
          <cell r="BD207"/>
          <cell r="BE207"/>
          <cell r="BF207"/>
          <cell r="BG207"/>
          <cell r="BJ207"/>
          <cell r="BK207"/>
          <cell r="BL207"/>
          <cell r="BM207"/>
          <cell r="BN207"/>
          <cell r="BQ207"/>
          <cell r="BR207"/>
          <cell r="BS207"/>
          <cell r="BT207"/>
          <cell r="BU207"/>
          <cell r="BX207"/>
          <cell r="BY207"/>
          <cell r="BZ207"/>
          <cell r="CA207"/>
          <cell r="CB207"/>
        </row>
        <row r="208">
          <cell r="T208"/>
          <cell r="U208"/>
          <cell r="V208"/>
          <cell r="W208"/>
          <cell r="X208"/>
          <cell r="AA208"/>
          <cell r="AB208"/>
          <cell r="AC208"/>
          <cell r="AD208"/>
          <cell r="AE208"/>
          <cell r="AH208"/>
          <cell r="AI208"/>
          <cell r="AJ208"/>
          <cell r="AK208"/>
          <cell r="AL208"/>
          <cell r="AO208"/>
          <cell r="AP208"/>
          <cell r="AQ208"/>
          <cell r="AR208"/>
          <cell r="AS208"/>
          <cell r="AV208"/>
          <cell r="AW208"/>
          <cell r="AX208"/>
          <cell r="AY208"/>
          <cell r="AZ208"/>
          <cell r="BC208"/>
          <cell r="BD208"/>
          <cell r="BE208"/>
          <cell r="BF208"/>
          <cell r="BG208"/>
          <cell r="BJ208"/>
          <cell r="BK208"/>
          <cell r="BL208"/>
          <cell r="BM208"/>
          <cell r="BN208"/>
          <cell r="BQ208"/>
          <cell r="BR208"/>
          <cell r="BS208"/>
          <cell r="BT208"/>
          <cell r="BU208"/>
          <cell r="BX208"/>
          <cell r="BY208"/>
          <cell r="BZ208"/>
          <cell r="CA208"/>
          <cell r="CB208"/>
        </row>
        <row r="209">
          <cell r="T209"/>
          <cell r="U209"/>
          <cell r="V209"/>
          <cell r="W209"/>
          <cell r="X209"/>
          <cell r="AA209"/>
          <cell r="AB209"/>
          <cell r="AC209"/>
          <cell r="AD209"/>
          <cell r="AE209"/>
          <cell r="AH209"/>
          <cell r="AI209"/>
          <cell r="AJ209"/>
          <cell r="AK209"/>
          <cell r="AL209"/>
          <cell r="AO209"/>
          <cell r="AP209"/>
          <cell r="AQ209"/>
          <cell r="AR209"/>
          <cell r="AS209"/>
          <cell r="AV209"/>
          <cell r="AW209"/>
          <cell r="AX209"/>
          <cell r="AY209"/>
          <cell r="AZ209"/>
          <cell r="BC209"/>
          <cell r="BD209"/>
          <cell r="BE209"/>
          <cell r="BF209"/>
          <cell r="BG209"/>
          <cell r="BJ209"/>
          <cell r="BK209"/>
          <cell r="BL209"/>
          <cell r="BM209"/>
          <cell r="BN209"/>
          <cell r="BQ209"/>
          <cell r="BR209"/>
          <cell r="BS209"/>
          <cell r="BT209"/>
          <cell r="BU209"/>
          <cell r="BX209"/>
          <cell r="BY209"/>
          <cell r="BZ209"/>
          <cell r="CA209"/>
          <cell r="CB209"/>
        </row>
        <row r="210">
          <cell r="T210"/>
          <cell r="U210"/>
          <cell r="V210"/>
          <cell r="W210"/>
          <cell r="X210"/>
          <cell r="AA210"/>
          <cell r="AB210"/>
          <cell r="AC210"/>
          <cell r="AD210"/>
          <cell r="AE210"/>
          <cell r="AH210"/>
          <cell r="AI210"/>
          <cell r="AJ210"/>
          <cell r="AK210"/>
          <cell r="AL210"/>
          <cell r="AO210"/>
          <cell r="AP210"/>
          <cell r="AQ210"/>
          <cell r="AR210"/>
          <cell r="AS210"/>
          <cell r="AV210"/>
          <cell r="AW210"/>
          <cell r="AX210"/>
          <cell r="AY210"/>
          <cell r="AZ210"/>
          <cell r="BC210"/>
          <cell r="BD210"/>
          <cell r="BE210"/>
          <cell r="BF210"/>
          <cell r="BG210"/>
          <cell r="BJ210"/>
          <cell r="BK210"/>
          <cell r="BL210"/>
          <cell r="BM210"/>
          <cell r="BN210"/>
          <cell r="BQ210"/>
          <cell r="BR210"/>
          <cell r="BS210"/>
          <cell r="BT210"/>
          <cell r="BU210"/>
          <cell r="BX210"/>
          <cell r="BY210"/>
          <cell r="BZ210"/>
          <cell r="CA210"/>
          <cell r="CB210"/>
        </row>
        <row r="215">
          <cell r="T215"/>
          <cell r="U215"/>
          <cell r="V215"/>
          <cell r="W215"/>
          <cell r="X215"/>
          <cell r="AA215"/>
          <cell r="AB215"/>
          <cell r="AC215"/>
          <cell r="AD215"/>
          <cell r="AE215"/>
          <cell r="AH215"/>
          <cell r="AI215"/>
          <cell r="AJ215"/>
          <cell r="AK215"/>
          <cell r="AL215"/>
          <cell r="AO215"/>
          <cell r="AP215"/>
          <cell r="AQ215"/>
          <cell r="AR215"/>
          <cell r="AS215"/>
          <cell r="AV215"/>
          <cell r="AW215"/>
          <cell r="AX215"/>
          <cell r="AY215"/>
          <cell r="AZ215"/>
          <cell r="BC215"/>
          <cell r="BD215"/>
          <cell r="BE215"/>
          <cell r="BF215"/>
          <cell r="BG215"/>
          <cell r="BJ215"/>
          <cell r="BK215"/>
          <cell r="BL215"/>
          <cell r="BM215"/>
          <cell r="BN215"/>
          <cell r="BQ215"/>
          <cell r="BR215"/>
          <cell r="BS215"/>
          <cell r="BT215"/>
          <cell r="BU215"/>
          <cell r="BX215"/>
          <cell r="BY215"/>
          <cell r="BZ215"/>
          <cell r="CA215"/>
          <cell r="CB215"/>
        </row>
        <row r="216">
          <cell r="T216"/>
          <cell r="U216"/>
          <cell r="V216"/>
          <cell r="W216"/>
          <cell r="X216"/>
          <cell r="AA216"/>
          <cell r="AB216"/>
          <cell r="AC216"/>
          <cell r="AD216"/>
          <cell r="AE216"/>
          <cell r="AH216"/>
          <cell r="AI216"/>
          <cell r="AJ216"/>
          <cell r="AK216"/>
          <cell r="AL216"/>
          <cell r="AO216"/>
          <cell r="AP216"/>
          <cell r="AQ216"/>
          <cell r="AR216"/>
          <cell r="AS216"/>
          <cell r="AV216"/>
          <cell r="AW216"/>
          <cell r="AX216"/>
          <cell r="AY216"/>
          <cell r="AZ216"/>
          <cell r="BC216"/>
          <cell r="BD216"/>
          <cell r="BE216"/>
          <cell r="BF216"/>
          <cell r="BG216"/>
          <cell r="BJ216"/>
          <cell r="BK216"/>
          <cell r="BL216"/>
          <cell r="BM216"/>
          <cell r="BN216"/>
          <cell r="BQ216"/>
          <cell r="BR216"/>
          <cell r="BS216"/>
          <cell r="BT216"/>
          <cell r="BU216"/>
          <cell r="BX216"/>
          <cell r="BY216"/>
          <cell r="BZ216"/>
          <cell r="CA216"/>
          <cell r="CB216"/>
        </row>
        <row r="217">
          <cell r="T217"/>
          <cell r="U217"/>
          <cell r="V217"/>
          <cell r="W217"/>
          <cell r="X217"/>
          <cell r="AA217"/>
          <cell r="AB217"/>
          <cell r="AC217"/>
          <cell r="AD217"/>
          <cell r="AE217"/>
          <cell r="AH217"/>
          <cell r="AI217"/>
          <cell r="AJ217"/>
          <cell r="AK217"/>
          <cell r="AL217"/>
          <cell r="AO217"/>
          <cell r="AP217"/>
          <cell r="AQ217"/>
          <cell r="AR217"/>
          <cell r="AS217"/>
          <cell r="AV217"/>
          <cell r="AW217"/>
          <cell r="AX217"/>
          <cell r="AY217"/>
          <cell r="AZ217"/>
          <cell r="BC217"/>
          <cell r="BD217"/>
          <cell r="BE217"/>
          <cell r="BF217"/>
          <cell r="BG217"/>
          <cell r="BJ217"/>
          <cell r="BK217"/>
          <cell r="BL217"/>
          <cell r="BM217"/>
          <cell r="BN217"/>
          <cell r="BQ217"/>
          <cell r="BR217"/>
          <cell r="BS217"/>
          <cell r="BT217"/>
          <cell r="BU217"/>
          <cell r="BX217"/>
          <cell r="BY217"/>
          <cell r="BZ217"/>
          <cell r="CA217"/>
          <cell r="CB217"/>
        </row>
        <row r="218">
          <cell r="T218"/>
          <cell r="U218"/>
          <cell r="V218"/>
          <cell r="W218"/>
          <cell r="X218"/>
          <cell r="AA218"/>
          <cell r="AB218"/>
          <cell r="AC218"/>
          <cell r="AD218"/>
          <cell r="AE218"/>
          <cell r="AH218"/>
          <cell r="AI218"/>
          <cell r="AJ218"/>
          <cell r="AK218"/>
          <cell r="AL218"/>
          <cell r="AO218"/>
          <cell r="AP218"/>
          <cell r="AQ218"/>
          <cell r="AR218"/>
          <cell r="AS218"/>
          <cell r="AV218"/>
          <cell r="AW218"/>
          <cell r="AX218"/>
          <cell r="AY218"/>
          <cell r="AZ218"/>
          <cell r="BC218"/>
          <cell r="BD218"/>
          <cell r="BE218"/>
          <cell r="BF218"/>
          <cell r="BG218"/>
          <cell r="BJ218"/>
          <cell r="BK218"/>
          <cell r="BL218"/>
          <cell r="BM218"/>
          <cell r="BN218"/>
          <cell r="BQ218"/>
          <cell r="BR218"/>
          <cell r="BS218"/>
          <cell r="BT218"/>
          <cell r="BU218"/>
          <cell r="BX218"/>
          <cell r="BY218"/>
          <cell r="BZ218"/>
          <cell r="CA218"/>
          <cell r="CB218"/>
        </row>
        <row r="223">
          <cell r="T223"/>
          <cell r="U223"/>
          <cell r="V223"/>
          <cell r="W223"/>
          <cell r="X223"/>
          <cell r="AA223"/>
          <cell r="AB223"/>
          <cell r="AC223"/>
          <cell r="AD223"/>
          <cell r="AE223"/>
          <cell r="AH223"/>
          <cell r="AI223"/>
          <cell r="AJ223"/>
          <cell r="AK223"/>
          <cell r="AL223"/>
          <cell r="AO223"/>
          <cell r="AP223"/>
          <cell r="AQ223"/>
          <cell r="AR223"/>
          <cell r="AS223"/>
          <cell r="AV223"/>
          <cell r="AW223"/>
          <cell r="AX223"/>
          <cell r="AY223"/>
          <cell r="AZ223"/>
          <cell r="BC223"/>
          <cell r="BD223"/>
          <cell r="BE223"/>
          <cell r="BF223"/>
          <cell r="BG223"/>
          <cell r="BJ223"/>
          <cell r="BK223"/>
          <cell r="BL223"/>
          <cell r="BM223"/>
          <cell r="BN223"/>
          <cell r="BQ223"/>
          <cell r="BR223"/>
          <cell r="BS223"/>
          <cell r="BT223"/>
          <cell r="BU223"/>
          <cell r="BX223"/>
          <cell r="BY223"/>
          <cell r="BZ223"/>
          <cell r="CA223"/>
          <cell r="CB223"/>
        </row>
        <row r="224">
          <cell r="T224"/>
          <cell r="U224"/>
          <cell r="V224"/>
          <cell r="W224"/>
          <cell r="X224"/>
          <cell r="AA224"/>
          <cell r="AB224"/>
          <cell r="AC224"/>
          <cell r="AD224"/>
          <cell r="AE224"/>
          <cell r="AH224"/>
          <cell r="AI224"/>
          <cell r="AJ224"/>
          <cell r="AK224"/>
          <cell r="AL224"/>
          <cell r="AO224"/>
          <cell r="AP224"/>
          <cell r="AQ224"/>
          <cell r="AR224"/>
          <cell r="AS224"/>
          <cell r="AV224"/>
          <cell r="AW224"/>
          <cell r="AX224"/>
          <cell r="AY224"/>
          <cell r="AZ224"/>
          <cell r="BC224"/>
          <cell r="BD224"/>
          <cell r="BE224"/>
          <cell r="BF224"/>
          <cell r="BG224"/>
          <cell r="BJ224"/>
          <cell r="BK224"/>
          <cell r="BL224"/>
          <cell r="BM224"/>
          <cell r="BN224"/>
          <cell r="BQ224"/>
          <cell r="BR224"/>
          <cell r="BS224"/>
          <cell r="BT224"/>
          <cell r="BU224"/>
          <cell r="BX224"/>
          <cell r="BY224"/>
          <cell r="BZ224"/>
          <cell r="CA224"/>
          <cell r="CB224"/>
        </row>
        <row r="225">
          <cell r="T225"/>
          <cell r="U225"/>
          <cell r="V225"/>
          <cell r="W225"/>
          <cell r="X225"/>
          <cell r="AA225"/>
          <cell r="AB225"/>
          <cell r="AC225"/>
          <cell r="AD225"/>
          <cell r="AE225"/>
          <cell r="AH225"/>
          <cell r="AI225"/>
          <cell r="AJ225"/>
          <cell r="AK225"/>
          <cell r="AL225"/>
          <cell r="AO225"/>
          <cell r="AP225"/>
          <cell r="AQ225"/>
          <cell r="AR225"/>
          <cell r="AS225"/>
          <cell r="AV225"/>
          <cell r="AW225"/>
          <cell r="AX225"/>
          <cell r="AY225"/>
          <cell r="AZ225"/>
          <cell r="BC225"/>
          <cell r="BD225"/>
          <cell r="BE225"/>
          <cell r="BF225"/>
          <cell r="BG225"/>
          <cell r="BJ225"/>
          <cell r="BK225"/>
          <cell r="BL225"/>
          <cell r="BM225"/>
          <cell r="BN225"/>
          <cell r="BQ225"/>
          <cell r="BR225"/>
          <cell r="BS225"/>
          <cell r="BT225"/>
          <cell r="BU225"/>
          <cell r="BX225"/>
          <cell r="BY225"/>
          <cell r="BZ225"/>
          <cell r="CA225"/>
          <cell r="CB225"/>
        </row>
        <row r="226">
          <cell r="T226"/>
          <cell r="U226"/>
          <cell r="V226"/>
          <cell r="W226"/>
          <cell r="X226"/>
          <cell r="AA226"/>
          <cell r="AB226"/>
          <cell r="AC226"/>
          <cell r="AD226"/>
          <cell r="AE226"/>
          <cell r="AH226"/>
          <cell r="AI226"/>
          <cell r="AJ226"/>
          <cell r="AK226"/>
          <cell r="AL226"/>
          <cell r="AO226"/>
          <cell r="AP226"/>
          <cell r="AQ226"/>
          <cell r="AR226"/>
          <cell r="AS226"/>
          <cell r="AV226"/>
          <cell r="AW226"/>
          <cell r="AX226"/>
          <cell r="AY226"/>
          <cell r="AZ226"/>
          <cell r="BC226"/>
          <cell r="BD226"/>
          <cell r="BE226"/>
          <cell r="BF226"/>
          <cell r="BG226"/>
          <cell r="BJ226"/>
          <cell r="BK226"/>
          <cell r="BL226"/>
          <cell r="BM226"/>
          <cell r="BN226"/>
          <cell r="BQ226"/>
          <cell r="BR226"/>
          <cell r="BS226"/>
          <cell r="BT226"/>
          <cell r="BU226"/>
          <cell r="BX226"/>
          <cell r="BY226"/>
          <cell r="BZ226"/>
          <cell r="CA226"/>
          <cell r="CB226"/>
        </row>
        <row r="231">
          <cell r="T231"/>
          <cell r="U231"/>
          <cell r="V231"/>
          <cell r="W231"/>
          <cell r="X231"/>
          <cell r="AA231"/>
          <cell r="AB231"/>
          <cell r="AC231"/>
          <cell r="AD231"/>
          <cell r="AE231"/>
          <cell r="AH231"/>
          <cell r="AI231"/>
          <cell r="AJ231"/>
          <cell r="AK231"/>
          <cell r="AL231"/>
          <cell r="AO231"/>
          <cell r="AP231"/>
          <cell r="AQ231"/>
          <cell r="AR231"/>
          <cell r="AS231"/>
          <cell r="AV231"/>
          <cell r="AW231"/>
          <cell r="AX231"/>
          <cell r="AY231"/>
          <cell r="AZ231"/>
          <cell r="BC231"/>
          <cell r="BD231"/>
          <cell r="BE231"/>
          <cell r="BF231"/>
          <cell r="BG231"/>
          <cell r="BJ231"/>
          <cell r="BK231"/>
          <cell r="BL231"/>
          <cell r="BM231"/>
          <cell r="BN231"/>
          <cell r="BQ231"/>
          <cell r="BR231"/>
          <cell r="BS231"/>
          <cell r="BT231"/>
          <cell r="BU231"/>
          <cell r="BX231"/>
          <cell r="BY231"/>
          <cell r="BZ231"/>
          <cell r="CA231"/>
          <cell r="CB231"/>
        </row>
        <row r="232">
          <cell r="T232"/>
          <cell r="U232"/>
          <cell r="V232"/>
          <cell r="W232"/>
          <cell r="X232"/>
          <cell r="AA232"/>
          <cell r="AB232"/>
          <cell r="AC232"/>
          <cell r="AD232"/>
          <cell r="AE232"/>
          <cell r="AH232"/>
          <cell r="AI232"/>
          <cell r="AJ232"/>
          <cell r="AK232"/>
          <cell r="AL232"/>
          <cell r="AO232"/>
          <cell r="AP232"/>
          <cell r="AQ232"/>
          <cell r="AR232"/>
          <cell r="AS232"/>
          <cell r="AV232"/>
          <cell r="AW232"/>
          <cell r="AX232"/>
          <cell r="AY232"/>
          <cell r="AZ232"/>
          <cell r="BC232"/>
          <cell r="BD232"/>
          <cell r="BE232"/>
          <cell r="BF232"/>
          <cell r="BG232"/>
          <cell r="BJ232"/>
          <cell r="BK232"/>
          <cell r="BL232"/>
          <cell r="BM232"/>
          <cell r="BN232"/>
          <cell r="BQ232"/>
          <cell r="BR232"/>
          <cell r="BS232"/>
          <cell r="BT232"/>
          <cell r="BU232"/>
          <cell r="BX232"/>
          <cell r="BY232"/>
          <cell r="BZ232"/>
          <cell r="CA232"/>
          <cell r="CB232"/>
        </row>
        <row r="233">
          <cell r="T233"/>
          <cell r="U233"/>
          <cell r="V233"/>
          <cell r="W233"/>
          <cell r="X233"/>
          <cell r="AA233"/>
          <cell r="AB233"/>
          <cell r="AC233"/>
          <cell r="AD233"/>
          <cell r="AE233"/>
          <cell r="AH233"/>
          <cell r="AI233"/>
          <cell r="AJ233"/>
          <cell r="AK233"/>
          <cell r="AL233"/>
          <cell r="AO233"/>
          <cell r="AP233"/>
          <cell r="AQ233"/>
          <cell r="AR233"/>
          <cell r="AS233"/>
          <cell r="AV233"/>
          <cell r="AW233"/>
          <cell r="AX233"/>
          <cell r="AY233"/>
          <cell r="AZ233"/>
          <cell r="BC233"/>
          <cell r="BD233"/>
          <cell r="BE233"/>
          <cell r="BF233"/>
          <cell r="BG233"/>
          <cell r="BJ233"/>
          <cell r="BK233"/>
          <cell r="BL233"/>
          <cell r="BM233"/>
          <cell r="BN233"/>
          <cell r="BQ233"/>
          <cell r="BR233"/>
          <cell r="BS233"/>
          <cell r="BT233"/>
          <cell r="BU233"/>
          <cell r="BX233"/>
          <cell r="BY233"/>
          <cell r="BZ233"/>
          <cell r="CA233"/>
          <cell r="CB233"/>
        </row>
        <row r="234">
          <cell r="T234"/>
          <cell r="U234"/>
          <cell r="V234"/>
          <cell r="W234"/>
          <cell r="X234"/>
          <cell r="AA234"/>
          <cell r="AB234"/>
          <cell r="AC234"/>
          <cell r="AD234"/>
          <cell r="AE234"/>
          <cell r="AH234"/>
          <cell r="AI234"/>
          <cell r="AJ234"/>
          <cell r="AK234"/>
          <cell r="AL234"/>
          <cell r="AO234"/>
          <cell r="AP234"/>
          <cell r="AQ234"/>
          <cell r="AR234"/>
          <cell r="AS234"/>
          <cell r="AV234"/>
          <cell r="AW234"/>
          <cell r="AX234"/>
          <cell r="AY234"/>
          <cell r="AZ234"/>
          <cell r="BC234"/>
          <cell r="BD234"/>
          <cell r="BE234"/>
          <cell r="BF234"/>
          <cell r="BG234"/>
          <cell r="BJ234"/>
          <cell r="BK234"/>
          <cell r="BL234"/>
          <cell r="BM234"/>
          <cell r="BN234"/>
          <cell r="BQ234"/>
          <cell r="BR234"/>
          <cell r="BS234"/>
          <cell r="BT234"/>
          <cell r="BU234"/>
          <cell r="BX234"/>
          <cell r="BY234"/>
          <cell r="BZ234"/>
          <cell r="CA234"/>
          <cell r="CB234"/>
        </row>
        <row r="239">
          <cell r="T239"/>
          <cell r="U239"/>
          <cell r="V239"/>
          <cell r="W239"/>
          <cell r="X239"/>
          <cell r="AA239"/>
          <cell r="AB239"/>
          <cell r="AC239"/>
          <cell r="AD239"/>
          <cell r="AE239"/>
          <cell r="AH239"/>
          <cell r="AI239"/>
          <cell r="AJ239"/>
          <cell r="AK239"/>
          <cell r="AL239"/>
          <cell r="AO239"/>
          <cell r="AP239"/>
          <cell r="AQ239"/>
          <cell r="AR239"/>
          <cell r="AS239"/>
          <cell r="AV239"/>
          <cell r="AW239"/>
          <cell r="AX239"/>
          <cell r="AY239"/>
          <cell r="AZ239"/>
          <cell r="BC239"/>
          <cell r="BD239"/>
          <cell r="BE239"/>
          <cell r="BF239"/>
          <cell r="BG239"/>
          <cell r="BJ239"/>
          <cell r="BK239"/>
          <cell r="BL239"/>
          <cell r="BM239"/>
          <cell r="BN239"/>
          <cell r="BQ239"/>
          <cell r="BR239"/>
          <cell r="BS239"/>
          <cell r="BT239"/>
          <cell r="BU239"/>
          <cell r="BX239"/>
          <cell r="BY239"/>
          <cell r="BZ239"/>
          <cell r="CA239"/>
          <cell r="CB239"/>
        </row>
        <row r="240">
          <cell r="T240"/>
          <cell r="U240"/>
          <cell r="V240"/>
          <cell r="W240"/>
          <cell r="X240"/>
          <cell r="AA240"/>
          <cell r="AB240"/>
          <cell r="AC240"/>
          <cell r="AD240"/>
          <cell r="AE240"/>
          <cell r="AH240"/>
          <cell r="AI240"/>
          <cell r="AJ240"/>
          <cell r="AK240"/>
          <cell r="AL240"/>
          <cell r="AO240"/>
          <cell r="AP240"/>
          <cell r="AQ240"/>
          <cell r="AR240"/>
          <cell r="AS240"/>
          <cell r="AV240"/>
          <cell r="AW240"/>
          <cell r="AX240"/>
          <cell r="AY240"/>
          <cell r="AZ240"/>
          <cell r="BC240"/>
          <cell r="BD240"/>
          <cell r="BE240"/>
          <cell r="BF240"/>
          <cell r="BG240"/>
          <cell r="BJ240"/>
          <cell r="BK240"/>
          <cell r="BL240"/>
          <cell r="BM240"/>
          <cell r="BN240"/>
          <cell r="BQ240"/>
          <cell r="BR240"/>
          <cell r="BS240"/>
          <cell r="BT240"/>
          <cell r="BU240"/>
          <cell r="BX240"/>
          <cell r="BY240"/>
          <cell r="BZ240"/>
          <cell r="CA240"/>
          <cell r="CB240"/>
        </row>
        <row r="241">
          <cell r="T241"/>
          <cell r="U241"/>
          <cell r="V241"/>
          <cell r="W241"/>
          <cell r="X241"/>
          <cell r="AA241"/>
          <cell r="AB241"/>
          <cell r="AC241"/>
          <cell r="AD241"/>
          <cell r="AE241"/>
          <cell r="AH241"/>
          <cell r="AI241"/>
          <cell r="AJ241"/>
          <cell r="AK241"/>
          <cell r="AL241"/>
          <cell r="AO241"/>
          <cell r="AP241"/>
          <cell r="AQ241"/>
          <cell r="AR241"/>
          <cell r="AS241"/>
          <cell r="AV241"/>
          <cell r="AW241"/>
          <cell r="AX241"/>
          <cell r="AY241"/>
          <cell r="AZ241"/>
          <cell r="BC241"/>
          <cell r="BD241"/>
          <cell r="BE241"/>
          <cell r="BF241"/>
          <cell r="BG241"/>
          <cell r="BJ241"/>
          <cell r="BK241"/>
          <cell r="BL241"/>
          <cell r="BM241"/>
          <cell r="BN241"/>
          <cell r="BQ241"/>
          <cell r="BR241"/>
          <cell r="BS241"/>
          <cell r="BT241"/>
          <cell r="BU241"/>
          <cell r="BX241"/>
          <cell r="BY241"/>
          <cell r="BZ241"/>
          <cell r="CA241"/>
          <cell r="CB241"/>
        </row>
        <row r="242">
          <cell r="T242"/>
          <cell r="U242"/>
          <cell r="V242"/>
          <cell r="W242"/>
          <cell r="X242"/>
          <cell r="AA242"/>
          <cell r="AB242"/>
          <cell r="AC242"/>
          <cell r="AD242"/>
          <cell r="AE242"/>
          <cell r="AH242"/>
          <cell r="AI242"/>
          <cell r="AJ242"/>
          <cell r="AK242"/>
          <cell r="AL242"/>
          <cell r="AO242"/>
          <cell r="AP242"/>
          <cell r="AQ242"/>
          <cell r="AR242"/>
          <cell r="AS242"/>
          <cell r="AV242"/>
          <cell r="AW242"/>
          <cell r="AX242"/>
          <cell r="AY242"/>
          <cell r="AZ242"/>
          <cell r="BC242"/>
          <cell r="BD242"/>
          <cell r="BE242"/>
          <cell r="BF242"/>
          <cell r="BG242"/>
          <cell r="BJ242"/>
          <cell r="BK242"/>
          <cell r="BL242"/>
          <cell r="BM242"/>
          <cell r="BN242"/>
          <cell r="BQ242"/>
          <cell r="BR242"/>
          <cell r="BS242"/>
          <cell r="BT242"/>
          <cell r="BU242"/>
          <cell r="BX242"/>
          <cell r="BY242"/>
          <cell r="BZ242"/>
          <cell r="CA242"/>
          <cell r="CB242"/>
        </row>
        <row r="247">
          <cell r="T247"/>
          <cell r="U247"/>
          <cell r="V247"/>
          <cell r="W247"/>
          <cell r="X247"/>
          <cell r="AA247"/>
          <cell r="AB247"/>
          <cell r="AC247"/>
          <cell r="AD247"/>
          <cell r="AE247"/>
          <cell r="AH247"/>
          <cell r="AI247"/>
          <cell r="AJ247"/>
          <cell r="AK247"/>
          <cell r="AL247"/>
          <cell r="AO247"/>
          <cell r="AP247"/>
          <cell r="AQ247"/>
          <cell r="AR247"/>
          <cell r="AS247"/>
          <cell r="AV247"/>
          <cell r="AW247"/>
          <cell r="AX247"/>
          <cell r="AY247"/>
          <cell r="AZ247"/>
          <cell r="BC247"/>
          <cell r="BD247"/>
          <cell r="BE247"/>
          <cell r="BF247"/>
          <cell r="BG247"/>
          <cell r="BJ247"/>
          <cell r="BK247"/>
          <cell r="BL247"/>
          <cell r="BM247"/>
          <cell r="BN247"/>
          <cell r="BQ247"/>
          <cell r="BR247"/>
          <cell r="BS247"/>
          <cell r="BT247"/>
          <cell r="BU247"/>
          <cell r="BX247"/>
          <cell r="BY247"/>
          <cell r="BZ247"/>
          <cell r="CA247"/>
          <cell r="CB247"/>
        </row>
        <row r="248">
          <cell r="T248"/>
          <cell r="U248"/>
          <cell r="V248"/>
          <cell r="W248"/>
          <cell r="X248"/>
          <cell r="AA248"/>
          <cell r="AB248"/>
          <cell r="AC248"/>
          <cell r="AD248"/>
          <cell r="AE248"/>
          <cell r="AH248"/>
          <cell r="AI248"/>
          <cell r="AJ248"/>
          <cell r="AK248"/>
          <cell r="AL248"/>
          <cell r="AO248"/>
          <cell r="AP248"/>
          <cell r="AQ248"/>
          <cell r="AR248"/>
          <cell r="AS248"/>
          <cell r="AV248"/>
          <cell r="AW248"/>
          <cell r="AX248"/>
          <cell r="AY248"/>
          <cell r="AZ248"/>
          <cell r="BC248"/>
          <cell r="BD248"/>
          <cell r="BE248"/>
          <cell r="BF248"/>
          <cell r="BG248"/>
          <cell r="BJ248"/>
          <cell r="BK248"/>
          <cell r="BL248"/>
          <cell r="BM248"/>
          <cell r="BN248"/>
          <cell r="BQ248"/>
          <cell r="BR248"/>
          <cell r="BS248"/>
          <cell r="BT248"/>
          <cell r="BU248"/>
          <cell r="BX248"/>
          <cell r="BY248"/>
          <cell r="BZ248"/>
          <cell r="CA248"/>
          <cell r="CB248"/>
        </row>
        <row r="249">
          <cell r="T249"/>
          <cell r="U249"/>
          <cell r="V249"/>
          <cell r="W249"/>
          <cell r="X249"/>
          <cell r="AA249"/>
          <cell r="AB249"/>
          <cell r="AC249"/>
          <cell r="AD249"/>
          <cell r="AE249"/>
          <cell r="AH249"/>
          <cell r="AI249"/>
          <cell r="AJ249"/>
          <cell r="AK249"/>
          <cell r="AL249"/>
          <cell r="AO249"/>
          <cell r="AP249"/>
          <cell r="AQ249"/>
          <cell r="AR249"/>
          <cell r="AS249"/>
          <cell r="AV249"/>
          <cell r="AW249"/>
          <cell r="AX249"/>
          <cell r="AY249"/>
          <cell r="AZ249"/>
          <cell r="BC249"/>
          <cell r="BD249"/>
          <cell r="BE249"/>
          <cell r="BF249"/>
          <cell r="BG249"/>
          <cell r="BJ249"/>
          <cell r="BK249"/>
          <cell r="BL249"/>
          <cell r="BM249"/>
          <cell r="BN249"/>
          <cell r="BQ249"/>
          <cell r="BR249"/>
          <cell r="BS249"/>
          <cell r="BT249"/>
          <cell r="BU249"/>
          <cell r="BX249"/>
          <cell r="BY249"/>
          <cell r="BZ249"/>
          <cell r="CA249"/>
          <cell r="CB249"/>
        </row>
        <row r="250">
          <cell r="T250"/>
          <cell r="U250"/>
          <cell r="V250"/>
          <cell r="W250"/>
          <cell r="X250"/>
          <cell r="AA250"/>
          <cell r="AB250"/>
          <cell r="AC250"/>
          <cell r="AD250"/>
          <cell r="AE250"/>
          <cell r="AH250"/>
          <cell r="AI250"/>
          <cell r="AJ250"/>
          <cell r="AK250"/>
          <cell r="AL250"/>
          <cell r="AO250"/>
          <cell r="AP250"/>
          <cell r="AQ250"/>
          <cell r="AR250"/>
          <cell r="AS250"/>
          <cell r="AV250"/>
          <cell r="AW250"/>
          <cell r="AX250"/>
          <cell r="AY250"/>
          <cell r="AZ250"/>
          <cell r="BC250"/>
          <cell r="BD250"/>
          <cell r="BE250"/>
          <cell r="BF250"/>
          <cell r="BG250"/>
          <cell r="BJ250"/>
          <cell r="BK250"/>
          <cell r="BL250"/>
          <cell r="BM250"/>
          <cell r="BN250"/>
          <cell r="BQ250"/>
          <cell r="BR250"/>
          <cell r="BS250"/>
          <cell r="BT250"/>
          <cell r="BU250"/>
          <cell r="BX250"/>
          <cell r="BY250"/>
          <cell r="BZ250"/>
          <cell r="CA250"/>
          <cell r="CB250"/>
        </row>
        <row r="255">
          <cell r="T255"/>
          <cell r="U255"/>
          <cell r="V255"/>
          <cell r="W255"/>
          <cell r="X255"/>
          <cell r="AA255"/>
          <cell r="AB255"/>
          <cell r="AC255"/>
          <cell r="AD255"/>
          <cell r="AE255"/>
          <cell r="AH255"/>
          <cell r="AI255"/>
          <cell r="AJ255"/>
          <cell r="AK255"/>
          <cell r="AL255"/>
          <cell r="AO255"/>
          <cell r="AP255"/>
          <cell r="AQ255"/>
          <cell r="AR255"/>
          <cell r="AS255"/>
          <cell r="AV255"/>
          <cell r="AW255"/>
          <cell r="AX255"/>
          <cell r="AY255"/>
          <cell r="AZ255"/>
          <cell r="BC255"/>
          <cell r="BD255"/>
          <cell r="BE255"/>
          <cell r="BF255"/>
          <cell r="BG255"/>
          <cell r="BJ255"/>
          <cell r="BK255"/>
          <cell r="BL255"/>
          <cell r="BM255"/>
          <cell r="BN255"/>
          <cell r="BQ255"/>
          <cell r="BR255"/>
          <cell r="BS255"/>
          <cell r="BT255"/>
          <cell r="BU255"/>
          <cell r="BX255"/>
          <cell r="BY255"/>
          <cell r="BZ255"/>
          <cell r="CA255"/>
          <cell r="CB255"/>
        </row>
        <row r="256">
          <cell r="T256"/>
          <cell r="U256"/>
          <cell r="V256"/>
          <cell r="W256"/>
          <cell r="X256"/>
          <cell r="AA256"/>
          <cell r="AB256"/>
          <cell r="AC256"/>
          <cell r="AD256"/>
          <cell r="AE256"/>
          <cell r="AH256"/>
          <cell r="AI256"/>
          <cell r="AJ256"/>
          <cell r="AK256"/>
          <cell r="AL256"/>
          <cell r="AO256"/>
          <cell r="AP256"/>
          <cell r="AQ256"/>
          <cell r="AR256"/>
          <cell r="AS256"/>
          <cell r="AV256"/>
          <cell r="AW256"/>
          <cell r="AX256"/>
          <cell r="AY256"/>
          <cell r="AZ256"/>
          <cell r="BC256"/>
          <cell r="BD256"/>
          <cell r="BE256"/>
          <cell r="BF256"/>
          <cell r="BG256"/>
          <cell r="BJ256"/>
          <cell r="BK256"/>
          <cell r="BL256"/>
          <cell r="BM256"/>
          <cell r="BN256"/>
          <cell r="BQ256"/>
          <cell r="BR256"/>
          <cell r="BS256"/>
          <cell r="BT256"/>
          <cell r="BU256"/>
          <cell r="BX256"/>
          <cell r="BY256"/>
          <cell r="BZ256"/>
          <cell r="CA256"/>
          <cell r="CB256"/>
        </row>
        <row r="257">
          <cell r="T257"/>
          <cell r="U257"/>
          <cell r="V257"/>
          <cell r="W257"/>
          <cell r="X257"/>
          <cell r="AA257"/>
          <cell r="AB257"/>
          <cell r="AC257"/>
          <cell r="AD257"/>
          <cell r="AE257"/>
          <cell r="AH257"/>
          <cell r="AI257"/>
          <cell r="AJ257"/>
          <cell r="AK257"/>
          <cell r="AL257"/>
          <cell r="AO257"/>
          <cell r="AP257"/>
          <cell r="AQ257"/>
          <cell r="AR257"/>
          <cell r="AS257"/>
          <cell r="AV257"/>
          <cell r="AW257"/>
          <cell r="AX257"/>
          <cell r="AY257"/>
          <cell r="AZ257"/>
          <cell r="BC257"/>
          <cell r="BD257"/>
          <cell r="BE257"/>
          <cell r="BF257"/>
          <cell r="BG257"/>
          <cell r="BJ257"/>
          <cell r="BK257"/>
          <cell r="BL257"/>
          <cell r="BM257"/>
          <cell r="BN257"/>
          <cell r="BQ257"/>
          <cell r="BR257"/>
          <cell r="BS257"/>
          <cell r="BT257"/>
          <cell r="BU257"/>
          <cell r="BX257"/>
          <cell r="BY257"/>
          <cell r="BZ257"/>
          <cell r="CA257"/>
          <cell r="CB257"/>
        </row>
        <row r="258">
          <cell r="T258"/>
          <cell r="U258"/>
          <cell r="V258"/>
          <cell r="W258"/>
          <cell r="X258"/>
          <cell r="AA258"/>
          <cell r="AB258"/>
          <cell r="AC258"/>
          <cell r="AD258"/>
          <cell r="AE258"/>
          <cell r="AH258"/>
          <cell r="AI258"/>
          <cell r="AJ258"/>
          <cell r="AK258"/>
          <cell r="AL258"/>
          <cell r="AO258"/>
          <cell r="AP258"/>
          <cell r="AQ258"/>
          <cell r="AR258"/>
          <cell r="AS258"/>
          <cell r="AV258"/>
          <cell r="AW258"/>
          <cell r="AX258"/>
          <cell r="AY258"/>
          <cell r="AZ258"/>
          <cell r="BC258"/>
          <cell r="BD258"/>
          <cell r="BE258"/>
          <cell r="BF258"/>
          <cell r="BG258"/>
          <cell r="BJ258"/>
          <cell r="BK258"/>
          <cell r="BL258"/>
          <cell r="BM258"/>
          <cell r="BN258"/>
          <cell r="BQ258"/>
          <cell r="BR258"/>
          <cell r="BS258"/>
          <cell r="BT258"/>
          <cell r="BU258"/>
          <cell r="BX258"/>
          <cell r="BY258"/>
          <cell r="BZ258"/>
          <cell r="CA258"/>
          <cell r="CB258"/>
        </row>
        <row r="263">
          <cell r="T263"/>
          <cell r="U263"/>
          <cell r="V263"/>
          <cell r="W263"/>
          <cell r="X263"/>
          <cell r="AA263"/>
          <cell r="AB263"/>
          <cell r="AC263"/>
          <cell r="AD263"/>
          <cell r="AE263"/>
          <cell r="AH263"/>
          <cell r="AI263"/>
          <cell r="AJ263"/>
          <cell r="AK263"/>
          <cell r="AL263"/>
          <cell r="AO263"/>
          <cell r="AP263"/>
          <cell r="AQ263"/>
          <cell r="AR263"/>
          <cell r="AS263"/>
          <cell r="AV263"/>
          <cell r="AW263"/>
          <cell r="AX263"/>
          <cell r="AY263"/>
          <cell r="AZ263"/>
          <cell r="BC263"/>
          <cell r="BD263"/>
          <cell r="BE263"/>
          <cell r="BF263"/>
          <cell r="BG263"/>
          <cell r="BJ263"/>
          <cell r="BK263"/>
          <cell r="BL263"/>
          <cell r="BM263"/>
          <cell r="BN263"/>
          <cell r="BQ263"/>
          <cell r="BR263"/>
          <cell r="BS263"/>
          <cell r="BT263"/>
          <cell r="BU263"/>
          <cell r="BX263"/>
          <cell r="BY263"/>
          <cell r="BZ263"/>
          <cell r="CA263"/>
          <cell r="CB263"/>
        </row>
        <row r="264">
          <cell r="T264"/>
          <cell r="U264"/>
          <cell r="V264"/>
          <cell r="W264"/>
          <cell r="X264"/>
          <cell r="AA264"/>
          <cell r="AB264"/>
          <cell r="AC264"/>
          <cell r="AD264"/>
          <cell r="AE264"/>
          <cell r="AH264"/>
          <cell r="AI264"/>
          <cell r="AJ264"/>
          <cell r="AK264"/>
          <cell r="AL264"/>
          <cell r="AO264"/>
          <cell r="AP264"/>
          <cell r="AQ264"/>
          <cell r="AR264"/>
          <cell r="AS264"/>
          <cell r="AV264"/>
          <cell r="AW264"/>
          <cell r="AX264"/>
          <cell r="AY264"/>
          <cell r="AZ264"/>
          <cell r="BC264"/>
          <cell r="BD264"/>
          <cell r="BE264"/>
          <cell r="BF264"/>
          <cell r="BG264"/>
          <cell r="BJ264"/>
          <cell r="BK264"/>
          <cell r="BL264"/>
          <cell r="BM264"/>
          <cell r="BN264"/>
          <cell r="BQ264"/>
          <cell r="BR264"/>
          <cell r="BS264"/>
          <cell r="BT264"/>
          <cell r="BU264"/>
          <cell r="BX264"/>
          <cell r="BY264"/>
          <cell r="BZ264"/>
          <cell r="CA264"/>
          <cell r="CB264"/>
        </row>
        <row r="265">
          <cell r="T265"/>
          <cell r="U265"/>
          <cell r="V265"/>
          <cell r="W265"/>
          <cell r="X265"/>
          <cell r="AA265"/>
          <cell r="AB265"/>
          <cell r="AC265"/>
          <cell r="AD265"/>
          <cell r="AE265"/>
          <cell r="AH265"/>
          <cell r="AI265"/>
          <cell r="AJ265"/>
          <cell r="AK265"/>
          <cell r="AL265"/>
          <cell r="AO265"/>
          <cell r="AP265"/>
          <cell r="AQ265"/>
          <cell r="AR265"/>
          <cell r="AS265"/>
          <cell r="AV265"/>
          <cell r="AW265"/>
          <cell r="AX265"/>
          <cell r="AY265"/>
          <cell r="AZ265"/>
          <cell r="BC265"/>
          <cell r="BD265"/>
          <cell r="BE265"/>
          <cell r="BF265"/>
          <cell r="BG265"/>
          <cell r="BJ265"/>
          <cell r="BK265"/>
          <cell r="BL265"/>
          <cell r="BM265"/>
          <cell r="BN265"/>
          <cell r="BQ265"/>
          <cell r="BR265"/>
          <cell r="BS265"/>
          <cell r="BT265"/>
          <cell r="BU265"/>
          <cell r="BX265"/>
          <cell r="BY265"/>
          <cell r="BZ265"/>
          <cell r="CA265"/>
          <cell r="CB265"/>
        </row>
        <row r="266">
          <cell r="T266"/>
          <cell r="U266"/>
          <cell r="V266"/>
          <cell r="W266"/>
          <cell r="X266"/>
          <cell r="AA266"/>
          <cell r="AB266"/>
          <cell r="AC266"/>
          <cell r="AD266"/>
          <cell r="AE266"/>
          <cell r="AH266"/>
          <cell r="AI266"/>
          <cell r="AJ266"/>
          <cell r="AK266"/>
          <cell r="AL266"/>
          <cell r="AO266"/>
          <cell r="AP266"/>
          <cell r="AQ266"/>
          <cell r="AR266"/>
          <cell r="AS266"/>
          <cell r="AV266"/>
          <cell r="AW266"/>
          <cell r="AX266"/>
          <cell r="AY266"/>
          <cell r="AZ266"/>
          <cell r="BC266"/>
          <cell r="BD266"/>
          <cell r="BE266"/>
          <cell r="BF266"/>
          <cell r="BG266"/>
          <cell r="BJ266"/>
          <cell r="BK266"/>
          <cell r="BL266"/>
          <cell r="BM266"/>
          <cell r="BN266"/>
          <cell r="BQ266"/>
          <cell r="BR266"/>
          <cell r="BS266"/>
          <cell r="BT266"/>
          <cell r="BU266"/>
          <cell r="BX266"/>
          <cell r="BY266"/>
          <cell r="BZ266"/>
          <cell r="CA266"/>
          <cell r="CB266"/>
        </row>
        <row r="271">
          <cell r="T271"/>
          <cell r="U271"/>
          <cell r="V271"/>
          <cell r="W271"/>
          <cell r="X271"/>
          <cell r="AA271"/>
          <cell r="AB271"/>
          <cell r="AC271"/>
          <cell r="AD271"/>
          <cell r="AE271"/>
          <cell r="AH271"/>
          <cell r="AI271"/>
          <cell r="AJ271"/>
          <cell r="AK271"/>
          <cell r="AL271"/>
          <cell r="AO271"/>
          <cell r="AP271"/>
          <cell r="AQ271"/>
          <cell r="AR271"/>
          <cell r="AS271"/>
          <cell r="AV271"/>
          <cell r="AW271"/>
          <cell r="AX271"/>
          <cell r="AY271"/>
          <cell r="AZ271"/>
          <cell r="BC271"/>
          <cell r="BD271"/>
          <cell r="BE271"/>
          <cell r="BF271"/>
          <cell r="BG271"/>
          <cell r="BJ271"/>
          <cell r="BK271"/>
          <cell r="BL271"/>
          <cell r="BM271"/>
          <cell r="BN271"/>
          <cell r="BQ271"/>
          <cell r="BR271"/>
          <cell r="BS271"/>
          <cell r="BT271"/>
          <cell r="BU271"/>
          <cell r="BX271"/>
          <cell r="BY271"/>
          <cell r="BZ271"/>
          <cell r="CA271"/>
          <cell r="CB271"/>
        </row>
        <row r="272">
          <cell r="T272"/>
          <cell r="U272"/>
          <cell r="V272"/>
          <cell r="W272"/>
          <cell r="X272"/>
          <cell r="AA272"/>
          <cell r="AB272"/>
          <cell r="AC272"/>
          <cell r="AD272"/>
          <cell r="AE272"/>
          <cell r="AH272"/>
          <cell r="AI272"/>
          <cell r="AJ272"/>
          <cell r="AK272"/>
          <cell r="AL272"/>
          <cell r="AO272"/>
          <cell r="AP272"/>
          <cell r="AQ272"/>
          <cell r="AR272"/>
          <cell r="AS272"/>
          <cell r="AV272"/>
          <cell r="AW272"/>
          <cell r="AX272"/>
          <cell r="AY272"/>
          <cell r="AZ272"/>
          <cell r="BC272"/>
          <cell r="BD272"/>
          <cell r="BE272"/>
          <cell r="BF272"/>
          <cell r="BG272"/>
          <cell r="BJ272"/>
          <cell r="BK272"/>
          <cell r="BL272"/>
          <cell r="BM272"/>
          <cell r="BN272"/>
          <cell r="BQ272"/>
          <cell r="BR272"/>
          <cell r="BS272"/>
          <cell r="BT272"/>
          <cell r="BU272"/>
          <cell r="BX272"/>
          <cell r="BY272"/>
          <cell r="BZ272"/>
          <cell r="CA272"/>
          <cell r="CB272"/>
        </row>
        <row r="273">
          <cell r="T273"/>
          <cell r="U273"/>
          <cell r="V273"/>
          <cell r="W273"/>
          <cell r="X273"/>
          <cell r="AA273"/>
          <cell r="AB273"/>
          <cell r="AC273"/>
          <cell r="AD273"/>
          <cell r="AE273"/>
          <cell r="AH273"/>
          <cell r="AI273"/>
          <cell r="AJ273"/>
          <cell r="AK273"/>
          <cell r="AL273"/>
          <cell r="AO273"/>
          <cell r="AP273"/>
          <cell r="AQ273"/>
          <cell r="AR273"/>
          <cell r="AS273"/>
          <cell r="AV273"/>
          <cell r="AW273"/>
          <cell r="AX273"/>
          <cell r="AY273"/>
          <cell r="AZ273"/>
          <cell r="BC273"/>
          <cell r="BD273"/>
          <cell r="BE273"/>
          <cell r="BF273"/>
          <cell r="BG273"/>
          <cell r="BJ273"/>
          <cell r="BK273"/>
          <cell r="BL273"/>
          <cell r="BM273"/>
          <cell r="BN273"/>
          <cell r="BQ273"/>
          <cell r="BR273"/>
          <cell r="BS273"/>
          <cell r="BT273"/>
          <cell r="BU273"/>
          <cell r="BX273"/>
          <cell r="BY273"/>
          <cell r="BZ273"/>
          <cell r="CA273"/>
          <cell r="CB273"/>
        </row>
        <row r="274">
          <cell r="T274"/>
          <cell r="U274"/>
          <cell r="V274"/>
          <cell r="W274"/>
          <cell r="X274"/>
          <cell r="AA274"/>
          <cell r="AB274"/>
          <cell r="AC274"/>
          <cell r="AD274"/>
          <cell r="AE274"/>
          <cell r="AH274"/>
          <cell r="AI274"/>
          <cell r="AJ274"/>
          <cell r="AK274"/>
          <cell r="AL274"/>
          <cell r="AO274"/>
          <cell r="AP274"/>
          <cell r="AQ274"/>
          <cell r="AR274"/>
          <cell r="AS274"/>
          <cell r="AV274"/>
          <cell r="AW274"/>
          <cell r="AX274"/>
          <cell r="AY274"/>
          <cell r="AZ274"/>
          <cell r="BC274"/>
          <cell r="BD274"/>
          <cell r="BE274"/>
          <cell r="BF274"/>
          <cell r="BG274"/>
          <cell r="BJ274"/>
          <cell r="BK274"/>
          <cell r="BL274"/>
          <cell r="BM274"/>
          <cell r="BN274"/>
          <cell r="BQ274"/>
          <cell r="BR274"/>
          <cell r="BS274"/>
          <cell r="BT274"/>
          <cell r="BU274"/>
          <cell r="BX274"/>
          <cell r="BY274"/>
          <cell r="BZ274"/>
          <cell r="CA274"/>
          <cell r="CB274"/>
        </row>
        <row r="279">
          <cell r="T279"/>
          <cell r="U279"/>
          <cell r="V279"/>
          <cell r="W279"/>
          <cell r="X279"/>
          <cell r="AA279"/>
          <cell r="AB279"/>
          <cell r="AC279"/>
          <cell r="AD279"/>
          <cell r="AE279"/>
          <cell r="AH279"/>
          <cell r="AI279"/>
          <cell r="AJ279"/>
          <cell r="AK279"/>
          <cell r="AL279"/>
          <cell r="AO279"/>
          <cell r="AP279"/>
          <cell r="AQ279"/>
          <cell r="AR279"/>
          <cell r="AS279"/>
          <cell r="AV279"/>
          <cell r="AW279"/>
          <cell r="AX279"/>
          <cell r="AY279"/>
          <cell r="AZ279"/>
          <cell r="BC279"/>
          <cell r="BD279"/>
          <cell r="BE279"/>
          <cell r="BF279"/>
          <cell r="BG279"/>
          <cell r="BJ279"/>
          <cell r="BK279"/>
          <cell r="BL279"/>
          <cell r="BM279"/>
          <cell r="BN279"/>
          <cell r="BQ279"/>
          <cell r="BR279"/>
          <cell r="BS279"/>
          <cell r="BT279"/>
          <cell r="BU279"/>
          <cell r="BX279"/>
          <cell r="BY279"/>
          <cell r="BZ279"/>
          <cell r="CA279"/>
          <cell r="CB279"/>
        </row>
        <row r="280">
          <cell r="T280"/>
          <cell r="U280"/>
          <cell r="V280"/>
          <cell r="W280"/>
          <cell r="X280"/>
          <cell r="AA280"/>
          <cell r="AB280"/>
          <cell r="AC280"/>
          <cell r="AD280"/>
          <cell r="AE280"/>
          <cell r="AH280"/>
          <cell r="AI280"/>
          <cell r="AJ280"/>
          <cell r="AK280"/>
          <cell r="AL280"/>
          <cell r="AO280"/>
          <cell r="AP280"/>
          <cell r="AQ280"/>
          <cell r="AR280"/>
          <cell r="AS280"/>
          <cell r="AV280"/>
          <cell r="AW280"/>
          <cell r="AX280"/>
          <cell r="AY280"/>
          <cell r="AZ280"/>
          <cell r="BC280"/>
          <cell r="BD280"/>
          <cell r="BE280"/>
          <cell r="BF280"/>
          <cell r="BG280"/>
          <cell r="BJ280"/>
          <cell r="BK280"/>
          <cell r="BL280"/>
          <cell r="BM280"/>
          <cell r="BN280"/>
          <cell r="BQ280"/>
          <cell r="BR280"/>
          <cell r="BS280"/>
          <cell r="BT280"/>
          <cell r="BU280"/>
          <cell r="BX280"/>
          <cell r="BY280"/>
          <cell r="BZ280"/>
          <cell r="CA280"/>
          <cell r="CB280"/>
        </row>
        <row r="281">
          <cell r="T281"/>
          <cell r="U281"/>
          <cell r="V281"/>
          <cell r="W281"/>
          <cell r="X281"/>
          <cell r="AA281"/>
          <cell r="AB281"/>
          <cell r="AC281"/>
          <cell r="AD281"/>
          <cell r="AE281"/>
          <cell r="AH281"/>
          <cell r="AI281"/>
          <cell r="AJ281"/>
          <cell r="AK281"/>
          <cell r="AL281"/>
          <cell r="AO281"/>
          <cell r="AP281"/>
          <cell r="AQ281"/>
          <cell r="AR281"/>
          <cell r="AS281"/>
          <cell r="AV281"/>
          <cell r="AW281"/>
          <cell r="AX281"/>
          <cell r="AY281"/>
          <cell r="AZ281"/>
          <cell r="BC281"/>
          <cell r="BD281"/>
          <cell r="BE281"/>
          <cell r="BF281"/>
          <cell r="BG281"/>
          <cell r="BJ281"/>
          <cell r="BK281"/>
          <cell r="BL281"/>
          <cell r="BM281"/>
          <cell r="BN281"/>
          <cell r="BQ281"/>
          <cell r="BR281"/>
          <cell r="BS281"/>
          <cell r="BT281"/>
          <cell r="BU281"/>
          <cell r="BX281"/>
          <cell r="BY281"/>
          <cell r="BZ281"/>
          <cell r="CA281"/>
          <cell r="CB281"/>
        </row>
        <row r="282">
          <cell r="T282"/>
          <cell r="U282"/>
          <cell r="V282"/>
          <cell r="W282"/>
          <cell r="X282"/>
          <cell r="AA282"/>
          <cell r="AB282"/>
          <cell r="AC282"/>
          <cell r="AD282"/>
          <cell r="AE282"/>
          <cell r="AH282"/>
          <cell r="AI282"/>
          <cell r="AJ282"/>
          <cell r="AK282"/>
          <cell r="AL282"/>
          <cell r="AO282"/>
          <cell r="AP282"/>
          <cell r="AQ282"/>
          <cell r="AR282"/>
          <cell r="AS282"/>
          <cell r="AV282"/>
          <cell r="AW282"/>
          <cell r="AX282"/>
          <cell r="AY282"/>
          <cell r="AZ282"/>
          <cell r="BC282"/>
          <cell r="BD282"/>
          <cell r="BE282"/>
          <cell r="BF282"/>
          <cell r="BG282"/>
          <cell r="BJ282"/>
          <cell r="BK282"/>
          <cell r="BL282"/>
          <cell r="BM282"/>
          <cell r="BN282"/>
          <cell r="BQ282"/>
          <cell r="BR282"/>
          <cell r="BS282"/>
          <cell r="BT282"/>
          <cell r="BU282"/>
          <cell r="BX282"/>
          <cell r="BY282"/>
          <cell r="BZ282"/>
          <cell r="CA282"/>
          <cell r="CB282"/>
        </row>
        <row r="287">
          <cell r="T287"/>
          <cell r="U287"/>
          <cell r="V287"/>
          <cell r="W287"/>
          <cell r="X287"/>
          <cell r="AA287"/>
          <cell r="AB287"/>
          <cell r="AC287"/>
          <cell r="AD287"/>
          <cell r="AE287"/>
          <cell r="AH287"/>
          <cell r="AI287"/>
          <cell r="AJ287"/>
          <cell r="AK287"/>
          <cell r="AL287"/>
          <cell r="AO287"/>
          <cell r="AP287"/>
          <cell r="AQ287"/>
          <cell r="AR287"/>
          <cell r="AS287"/>
          <cell r="AV287"/>
          <cell r="AW287"/>
          <cell r="AX287"/>
          <cell r="AY287"/>
          <cell r="AZ287"/>
          <cell r="BC287"/>
          <cell r="BD287"/>
          <cell r="BE287"/>
          <cell r="BF287"/>
          <cell r="BG287"/>
          <cell r="BJ287"/>
          <cell r="BK287"/>
          <cell r="BL287"/>
          <cell r="BM287"/>
          <cell r="BN287"/>
          <cell r="BQ287"/>
          <cell r="BR287"/>
          <cell r="BS287"/>
          <cell r="BT287"/>
          <cell r="BU287"/>
          <cell r="BX287"/>
          <cell r="BY287"/>
          <cell r="BZ287"/>
          <cell r="CA287"/>
          <cell r="CB287"/>
        </row>
        <row r="288">
          <cell r="T288"/>
          <cell r="U288"/>
          <cell r="V288"/>
          <cell r="W288"/>
          <cell r="X288"/>
          <cell r="AA288"/>
          <cell r="AB288"/>
          <cell r="AC288"/>
          <cell r="AD288"/>
          <cell r="AE288"/>
          <cell r="AH288"/>
          <cell r="AI288"/>
          <cell r="AJ288"/>
          <cell r="AK288"/>
          <cell r="AL288"/>
          <cell r="AO288"/>
          <cell r="AP288"/>
          <cell r="AQ288"/>
          <cell r="AR288"/>
          <cell r="AS288"/>
          <cell r="AV288"/>
          <cell r="AW288"/>
          <cell r="AX288"/>
          <cell r="AY288"/>
          <cell r="AZ288"/>
          <cell r="BC288"/>
          <cell r="BD288"/>
          <cell r="BE288"/>
          <cell r="BF288"/>
          <cell r="BG288"/>
          <cell r="BJ288"/>
          <cell r="BK288"/>
          <cell r="BL288"/>
          <cell r="BM288"/>
          <cell r="BN288"/>
          <cell r="BQ288"/>
          <cell r="BR288"/>
          <cell r="BS288"/>
          <cell r="BT288"/>
          <cell r="BU288"/>
          <cell r="BX288"/>
          <cell r="BY288"/>
          <cell r="BZ288"/>
          <cell r="CA288"/>
          <cell r="CB288"/>
        </row>
        <row r="289">
          <cell r="T289"/>
          <cell r="U289"/>
          <cell r="V289"/>
          <cell r="W289"/>
          <cell r="X289"/>
          <cell r="AA289"/>
          <cell r="AB289"/>
          <cell r="AC289"/>
          <cell r="AD289"/>
          <cell r="AE289"/>
          <cell r="AH289"/>
          <cell r="AI289"/>
          <cell r="AJ289"/>
          <cell r="AK289"/>
          <cell r="AL289"/>
          <cell r="AO289"/>
          <cell r="AP289"/>
          <cell r="AQ289"/>
          <cell r="AR289"/>
          <cell r="AS289"/>
          <cell r="AV289"/>
          <cell r="AW289"/>
          <cell r="AX289"/>
          <cell r="AY289"/>
          <cell r="AZ289"/>
          <cell r="BC289"/>
          <cell r="BD289"/>
          <cell r="BE289"/>
          <cell r="BF289"/>
          <cell r="BG289"/>
          <cell r="BJ289"/>
          <cell r="BK289"/>
          <cell r="BL289"/>
          <cell r="BM289"/>
          <cell r="BN289"/>
          <cell r="BQ289"/>
          <cell r="BR289"/>
          <cell r="BS289"/>
          <cell r="BT289"/>
          <cell r="BU289"/>
          <cell r="BX289"/>
          <cell r="BY289"/>
          <cell r="BZ289"/>
          <cell r="CA289"/>
          <cell r="CB289"/>
        </row>
        <row r="290">
          <cell r="T290"/>
          <cell r="U290"/>
          <cell r="V290"/>
          <cell r="W290"/>
          <cell r="X290"/>
          <cell r="AA290"/>
          <cell r="AB290"/>
          <cell r="AC290"/>
          <cell r="AD290"/>
          <cell r="AE290"/>
          <cell r="AH290"/>
          <cell r="AI290"/>
          <cell r="AJ290"/>
          <cell r="AK290"/>
          <cell r="AL290"/>
          <cell r="AO290"/>
          <cell r="AP290"/>
          <cell r="AQ290"/>
          <cell r="AR290"/>
          <cell r="AS290"/>
          <cell r="AV290"/>
          <cell r="AW290"/>
          <cell r="AX290"/>
          <cell r="AY290"/>
          <cell r="AZ290"/>
          <cell r="BC290"/>
          <cell r="BD290"/>
          <cell r="BE290"/>
          <cell r="BF290"/>
          <cell r="BG290"/>
          <cell r="BJ290"/>
          <cell r="BK290"/>
          <cell r="BL290"/>
          <cell r="BM290"/>
          <cell r="BN290"/>
          <cell r="BQ290"/>
          <cell r="BR290"/>
          <cell r="BS290"/>
          <cell r="BT290"/>
          <cell r="BU290"/>
          <cell r="BX290"/>
          <cell r="BY290"/>
          <cell r="BZ290"/>
          <cell r="CA290"/>
          <cell r="CB290"/>
        </row>
        <row r="295">
          <cell r="T295"/>
          <cell r="U295"/>
          <cell r="V295"/>
          <cell r="W295"/>
          <cell r="X295"/>
          <cell r="AA295"/>
          <cell r="AB295"/>
          <cell r="AC295"/>
          <cell r="AD295"/>
          <cell r="AE295"/>
          <cell r="AH295"/>
          <cell r="AI295"/>
          <cell r="AJ295"/>
          <cell r="AK295"/>
          <cell r="AL295"/>
          <cell r="AO295"/>
          <cell r="AP295"/>
          <cell r="AQ295"/>
          <cell r="AR295"/>
          <cell r="AS295"/>
          <cell r="AV295"/>
          <cell r="AW295"/>
          <cell r="AX295"/>
          <cell r="AY295"/>
          <cell r="AZ295"/>
          <cell r="BC295"/>
          <cell r="BD295"/>
          <cell r="BE295"/>
          <cell r="BF295"/>
          <cell r="BG295"/>
          <cell r="BJ295"/>
          <cell r="BK295"/>
          <cell r="BL295"/>
          <cell r="BM295"/>
          <cell r="BN295"/>
          <cell r="BQ295"/>
          <cell r="BR295"/>
          <cell r="BS295"/>
          <cell r="BT295"/>
          <cell r="BU295"/>
          <cell r="BX295"/>
          <cell r="BY295"/>
          <cell r="BZ295"/>
          <cell r="CA295"/>
          <cell r="CB295"/>
        </row>
        <row r="296">
          <cell r="T296"/>
          <cell r="U296"/>
          <cell r="V296"/>
          <cell r="W296"/>
          <cell r="X296"/>
          <cell r="AA296"/>
          <cell r="AB296"/>
          <cell r="AC296"/>
          <cell r="AD296"/>
          <cell r="AE296"/>
          <cell r="AH296"/>
          <cell r="AI296"/>
          <cell r="AJ296"/>
          <cell r="AK296"/>
          <cell r="AL296"/>
          <cell r="AO296"/>
          <cell r="AP296"/>
          <cell r="AQ296"/>
          <cell r="AR296"/>
          <cell r="AS296"/>
          <cell r="AV296"/>
          <cell r="AW296"/>
          <cell r="AX296"/>
          <cell r="AY296"/>
          <cell r="AZ296"/>
          <cell r="BC296"/>
          <cell r="BD296"/>
          <cell r="BE296"/>
          <cell r="BF296"/>
          <cell r="BG296"/>
          <cell r="BJ296"/>
          <cell r="BK296"/>
          <cell r="BL296"/>
          <cell r="BM296"/>
          <cell r="BN296"/>
          <cell r="BQ296"/>
          <cell r="BR296"/>
          <cell r="BS296"/>
          <cell r="BT296"/>
          <cell r="BU296"/>
          <cell r="BX296"/>
          <cell r="BY296"/>
          <cell r="BZ296"/>
          <cell r="CA296"/>
          <cell r="CB296"/>
        </row>
        <row r="297">
          <cell r="T297"/>
          <cell r="U297"/>
          <cell r="V297"/>
          <cell r="W297"/>
          <cell r="X297"/>
          <cell r="AA297"/>
          <cell r="AB297"/>
          <cell r="AC297"/>
          <cell r="AD297"/>
          <cell r="AE297"/>
          <cell r="AH297"/>
          <cell r="AI297"/>
          <cell r="AJ297"/>
          <cell r="AK297"/>
          <cell r="AL297"/>
          <cell r="AO297"/>
          <cell r="AP297"/>
          <cell r="AQ297"/>
          <cell r="AR297"/>
          <cell r="AS297"/>
          <cell r="AV297"/>
          <cell r="AW297"/>
          <cell r="AX297"/>
          <cell r="AY297"/>
          <cell r="AZ297"/>
          <cell r="BC297"/>
          <cell r="BD297"/>
          <cell r="BE297"/>
          <cell r="BF297"/>
          <cell r="BG297"/>
          <cell r="BJ297"/>
          <cell r="BK297"/>
          <cell r="BL297"/>
          <cell r="BM297"/>
          <cell r="BN297"/>
          <cell r="BQ297"/>
          <cell r="BR297"/>
          <cell r="BS297"/>
          <cell r="BT297"/>
          <cell r="BU297"/>
          <cell r="BX297"/>
          <cell r="BY297"/>
          <cell r="BZ297"/>
          <cell r="CA297"/>
          <cell r="CB297"/>
        </row>
        <row r="298">
          <cell r="T298"/>
          <cell r="U298"/>
          <cell r="V298"/>
          <cell r="W298"/>
          <cell r="X298"/>
          <cell r="AA298"/>
          <cell r="AB298"/>
          <cell r="AC298"/>
          <cell r="AD298"/>
          <cell r="AE298"/>
          <cell r="AH298"/>
          <cell r="AI298"/>
          <cell r="AJ298"/>
          <cell r="AK298"/>
          <cell r="AL298"/>
          <cell r="AO298"/>
          <cell r="AP298"/>
          <cell r="AQ298"/>
          <cell r="AR298"/>
          <cell r="AS298"/>
          <cell r="AV298"/>
          <cell r="AW298"/>
          <cell r="AX298"/>
          <cell r="AY298"/>
          <cell r="AZ298"/>
          <cell r="BC298"/>
          <cell r="BD298"/>
          <cell r="BE298"/>
          <cell r="BF298"/>
          <cell r="BG298"/>
          <cell r="BJ298"/>
          <cell r="BK298"/>
          <cell r="BL298"/>
          <cell r="BM298"/>
          <cell r="BN298"/>
          <cell r="BQ298"/>
          <cell r="BR298"/>
          <cell r="BS298"/>
          <cell r="BT298"/>
          <cell r="BU298"/>
          <cell r="BX298"/>
          <cell r="BY298"/>
          <cell r="BZ298"/>
          <cell r="CA298"/>
          <cell r="CB298"/>
        </row>
        <row r="303">
          <cell r="T303"/>
          <cell r="U303"/>
          <cell r="V303"/>
          <cell r="W303"/>
          <cell r="X303"/>
          <cell r="AA303"/>
          <cell r="AB303"/>
          <cell r="AC303"/>
          <cell r="AD303"/>
          <cell r="AE303"/>
          <cell r="AH303"/>
          <cell r="AI303"/>
          <cell r="AJ303"/>
          <cell r="AK303"/>
          <cell r="AL303"/>
          <cell r="AO303"/>
          <cell r="AP303"/>
          <cell r="AQ303"/>
          <cell r="AR303"/>
          <cell r="AS303"/>
          <cell r="AV303"/>
          <cell r="AW303"/>
          <cell r="AX303"/>
          <cell r="AY303"/>
          <cell r="AZ303"/>
          <cell r="BC303"/>
          <cell r="BD303"/>
          <cell r="BE303"/>
          <cell r="BF303"/>
          <cell r="BG303"/>
          <cell r="BJ303"/>
          <cell r="BK303"/>
          <cell r="BL303"/>
          <cell r="BM303"/>
          <cell r="BN303"/>
          <cell r="BQ303"/>
          <cell r="BR303"/>
          <cell r="BS303"/>
          <cell r="BT303"/>
          <cell r="BU303"/>
          <cell r="BX303"/>
          <cell r="BY303"/>
          <cell r="BZ303"/>
          <cell r="CA303"/>
          <cell r="CB303"/>
        </row>
        <row r="304">
          <cell r="T304"/>
          <cell r="U304"/>
          <cell r="V304"/>
          <cell r="W304"/>
          <cell r="X304"/>
          <cell r="AA304"/>
          <cell r="AB304"/>
          <cell r="AC304"/>
          <cell r="AD304"/>
          <cell r="AE304"/>
          <cell r="AH304"/>
          <cell r="AI304"/>
          <cell r="AJ304"/>
          <cell r="AK304"/>
          <cell r="AL304"/>
          <cell r="AO304"/>
          <cell r="AP304"/>
          <cell r="AQ304"/>
          <cell r="AR304"/>
          <cell r="AS304"/>
          <cell r="AV304"/>
          <cell r="AW304"/>
          <cell r="AX304"/>
          <cell r="AY304"/>
          <cell r="AZ304"/>
          <cell r="BC304"/>
          <cell r="BD304"/>
          <cell r="BE304"/>
          <cell r="BF304"/>
          <cell r="BG304"/>
          <cell r="BJ304"/>
          <cell r="BK304"/>
          <cell r="BL304"/>
          <cell r="BM304"/>
          <cell r="BN304"/>
          <cell r="BQ304"/>
          <cell r="BR304"/>
          <cell r="BS304"/>
          <cell r="BT304"/>
          <cell r="BU304"/>
          <cell r="BX304"/>
          <cell r="BY304"/>
          <cell r="BZ304"/>
          <cell r="CA304"/>
          <cell r="CB304"/>
        </row>
        <row r="305">
          <cell r="T305"/>
          <cell r="U305"/>
          <cell r="V305"/>
          <cell r="W305"/>
          <cell r="X305"/>
          <cell r="AA305"/>
          <cell r="AB305"/>
          <cell r="AC305"/>
          <cell r="AD305"/>
          <cell r="AE305"/>
          <cell r="AH305"/>
          <cell r="AI305"/>
          <cell r="AJ305"/>
          <cell r="AK305"/>
          <cell r="AL305"/>
          <cell r="AO305"/>
          <cell r="AP305"/>
          <cell r="AQ305"/>
          <cell r="AR305"/>
          <cell r="AS305"/>
          <cell r="AV305"/>
          <cell r="AW305"/>
          <cell r="AX305"/>
          <cell r="AY305"/>
          <cell r="AZ305"/>
          <cell r="BC305"/>
          <cell r="BD305"/>
          <cell r="BE305"/>
          <cell r="BF305"/>
          <cell r="BG305"/>
          <cell r="BJ305"/>
          <cell r="BK305"/>
          <cell r="BL305"/>
          <cell r="BM305"/>
          <cell r="BN305"/>
          <cell r="BQ305"/>
          <cell r="BR305"/>
          <cell r="BS305"/>
          <cell r="BT305"/>
          <cell r="BU305"/>
          <cell r="BX305"/>
          <cell r="BY305"/>
          <cell r="BZ305"/>
          <cell r="CA305"/>
          <cell r="CB305"/>
        </row>
        <row r="306">
          <cell r="T306"/>
          <cell r="U306"/>
          <cell r="V306"/>
          <cell r="W306"/>
          <cell r="X306"/>
          <cell r="AA306"/>
          <cell r="AB306"/>
          <cell r="AC306"/>
          <cell r="AD306"/>
          <cell r="AE306"/>
          <cell r="AH306"/>
          <cell r="AI306"/>
          <cell r="AJ306"/>
          <cell r="AK306"/>
          <cell r="AL306"/>
          <cell r="AO306"/>
          <cell r="AP306"/>
          <cell r="AQ306"/>
          <cell r="AR306"/>
          <cell r="AS306"/>
          <cell r="AV306"/>
          <cell r="AW306"/>
          <cell r="AX306"/>
          <cell r="AY306"/>
          <cell r="AZ306"/>
          <cell r="BC306"/>
          <cell r="BD306"/>
          <cell r="BE306"/>
          <cell r="BF306"/>
          <cell r="BG306"/>
          <cell r="BJ306"/>
          <cell r="BK306"/>
          <cell r="BL306"/>
          <cell r="BM306"/>
          <cell r="BN306"/>
          <cell r="BQ306"/>
          <cell r="BR306"/>
          <cell r="BS306"/>
          <cell r="BT306"/>
          <cell r="BU306"/>
          <cell r="BX306"/>
          <cell r="BY306"/>
          <cell r="BZ306"/>
          <cell r="CA306"/>
          <cell r="CB306"/>
        </row>
        <row r="311">
          <cell r="T311"/>
          <cell r="U311"/>
          <cell r="V311"/>
          <cell r="W311"/>
          <cell r="X311"/>
          <cell r="AA311"/>
          <cell r="AB311"/>
          <cell r="AC311"/>
          <cell r="AD311"/>
          <cell r="AE311"/>
          <cell r="AH311"/>
          <cell r="AI311"/>
          <cell r="AJ311"/>
          <cell r="AK311"/>
          <cell r="AL311"/>
          <cell r="AO311"/>
          <cell r="AP311"/>
          <cell r="AQ311"/>
          <cell r="AR311"/>
          <cell r="AS311"/>
          <cell r="AV311"/>
          <cell r="AW311"/>
          <cell r="AX311"/>
          <cell r="AY311"/>
          <cell r="AZ311"/>
          <cell r="BC311"/>
          <cell r="BD311"/>
          <cell r="BE311"/>
          <cell r="BF311"/>
          <cell r="BG311"/>
          <cell r="BJ311"/>
          <cell r="BK311"/>
          <cell r="BL311"/>
          <cell r="BM311"/>
          <cell r="BN311"/>
          <cell r="BQ311"/>
          <cell r="BR311"/>
          <cell r="BS311"/>
          <cell r="BT311"/>
          <cell r="BU311"/>
          <cell r="BX311"/>
          <cell r="BY311"/>
          <cell r="BZ311"/>
          <cell r="CA311"/>
          <cell r="CB311"/>
        </row>
        <row r="312">
          <cell r="T312"/>
          <cell r="U312"/>
          <cell r="V312"/>
          <cell r="W312"/>
          <cell r="X312"/>
          <cell r="AA312"/>
          <cell r="AB312"/>
          <cell r="AC312"/>
          <cell r="AD312"/>
          <cell r="AE312"/>
          <cell r="AH312"/>
          <cell r="AI312"/>
          <cell r="AJ312"/>
          <cell r="AK312"/>
          <cell r="AL312"/>
          <cell r="AO312"/>
          <cell r="AP312"/>
          <cell r="AQ312"/>
          <cell r="AR312"/>
          <cell r="AS312"/>
          <cell r="AV312"/>
          <cell r="AW312"/>
          <cell r="AX312"/>
          <cell r="AY312"/>
          <cell r="AZ312"/>
          <cell r="BC312"/>
          <cell r="BD312"/>
          <cell r="BE312"/>
          <cell r="BF312"/>
          <cell r="BG312"/>
          <cell r="BJ312"/>
          <cell r="BK312"/>
          <cell r="BL312"/>
          <cell r="BM312"/>
          <cell r="BN312"/>
          <cell r="BQ312"/>
          <cell r="BR312"/>
          <cell r="BS312"/>
          <cell r="BT312"/>
          <cell r="BU312"/>
          <cell r="BX312"/>
          <cell r="BY312"/>
          <cell r="BZ312"/>
          <cell r="CA312"/>
          <cell r="CB312"/>
        </row>
        <row r="313">
          <cell r="T313"/>
          <cell r="U313"/>
          <cell r="V313"/>
          <cell r="W313"/>
          <cell r="X313"/>
          <cell r="AA313"/>
          <cell r="AB313"/>
          <cell r="AC313"/>
          <cell r="AD313"/>
          <cell r="AE313"/>
          <cell r="AH313"/>
          <cell r="AI313"/>
          <cell r="AJ313"/>
          <cell r="AK313"/>
          <cell r="AL313"/>
          <cell r="AO313"/>
          <cell r="AP313"/>
          <cell r="AQ313"/>
          <cell r="AR313"/>
          <cell r="AS313"/>
          <cell r="AV313"/>
          <cell r="AW313"/>
          <cell r="AX313"/>
          <cell r="AY313"/>
          <cell r="AZ313"/>
          <cell r="BC313"/>
          <cell r="BD313"/>
          <cell r="BE313"/>
          <cell r="BF313"/>
          <cell r="BG313"/>
          <cell r="BJ313"/>
          <cell r="BK313"/>
          <cell r="BL313"/>
          <cell r="BM313"/>
          <cell r="BN313"/>
          <cell r="BQ313"/>
          <cell r="BR313"/>
          <cell r="BS313"/>
          <cell r="BT313"/>
          <cell r="BU313"/>
          <cell r="BX313"/>
          <cell r="BY313"/>
          <cell r="BZ313"/>
          <cell r="CA313"/>
          <cell r="CB313"/>
        </row>
        <row r="314">
          <cell r="T314"/>
          <cell r="U314"/>
          <cell r="V314"/>
          <cell r="W314"/>
          <cell r="X314"/>
          <cell r="AA314"/>
          <cell r="AB314"/>
          <cell r="AC314"/>
          <cell r="AD314"/>
          <cell r="AE314"/>
          <cell r="AH314"/>
          <cell r="AI314"/>
          <cell r="AJ314"/>
          <cell r="AK314"/>
          <cell r="AL314"/>
          <cell r="AO314"/>
          <cell r="AP314"/>
          <cell r="AQ314"/>
          <cell r="AR314"/>
          <cell r="AS314"/>
          <cell r="AV314"/>
          <cell r="AW314"/>
          <cell r="AX314"/>
          <cell r="AY314"/>
          <cell r="AZ314"/>
          <cell r="BC314"/>
          <cell r="BD314"/>
          <cell r="BE314"/>
          <cell r="BF314"/>
          <cell r="BG314"/>
          <cell r="BJ314"/>
          <cell r="BK314"/>
          <cell r="BL314"/>
          <cell r="BM314"/>
          <cell r="BN314"/>
          <cell r="BQ314"/>
          <cell r="BR314"/>
          <cell r="BS314"/>
          <cell r="BT314"/>
          <cell r="BU314"/>
          <cell r="BX314"/>
          <cell r="BY314"/>
          <cell r="BZ314"/>
          <cell r="CA314"/>
          <cell r="CB314"/>
        </row>
        <row r="319">
          <cell r="T319"/>
          <cell r="U319"/>
          <cell r="V319"/>
          <cell r="W319"/>
          <cell r="X319"/>
          <cell r="AA319"/>
          <cell r="AB319"/>
          <cell r="AC319"/>
          <cell r="AD319"/>
          <cell r="AE319"/>
          <cell r="AH319"/>
          <cell r="AI319"/>
          <cell r="AJ319"/>
          <cell r="AK319"/>
          <cell r="AL319"/>
          <cell r="AO319"/>
          <cell r="AP319"/>
          <cell r="AQ319"/>
          <cell r="AR319"/>
          <cell r="AS319"/>
          <cell r="AV319"/>
          <cell r="AW319"/>
          <cell r="AX319"/>
          <cell r="AY319"/>
          <cell r="AZ319"/>
          <cell r="BC319"/>
          <cell r="BD319"/>
          <cell r="BE319"/>
          <cell r="BF319"/>
          <cell r="BG319"/>
          <cell r="BJ319"/>
          <cell r="BK319"/>
          <cell r="BL319"/>
          <cell r="BM319"/>
          <cell r="BN319"/>
          <cell r="BQ319"/>
          <cell r="BR319"/>
          <cell r="BS319"/>
          <cell r="BT319"/>
          <cell r="BU319"/>
          <cell r="BX319"/>
          <cell r="BY319"/>
          <cell r="BZ319"/>
          <cell r="CA319"/>
          <cell r="CB319"/>
        </row>
        <row r="320">
          <cell r="T320"/>
          <cell r="U320"/>
          <cell r="V320"/>
          <cell r="W320"/>
          <cell r="X320"/>
          <cell r="AA320"/>
          <cell r="AB320"/>
          <cell r="AC320"/>
          <cell r="AD320"/>
          <cell r="AE320"/>
          <cell r="AH320"/>
          <cell r="AI320"/>
          <cell r="AJ320"/>
          <cell r="AK320"/>
          <cell r="AL320"/>
          <cell r="AO320"/>
          <cell r="AP320"/>
          <cell r="AQ320"/>
          <cell r="AR320"/>
          <cell r="AS320"/>
          <cell r="AV320"/>
          <cell r="AW320"/>
          <cell r="AX320"/>
          <cell r="AY320"/>
          <cell r="AZ320"/>
          <cell r="BC320"/>
          <cell r="BD320"/>
          <cell r="BE320"/>
          <cell r="BF320"/>
          <cell r="BG320"/>
          <cell r="BJ320"/>
          <cell r="BK320"/>
          <cell r="BL320"/>
          <cell r="BM320"/>
          <cell r="BN320"/>
          <cell r="BQ320"/>
          <cell r="BR320"/>
          <cell r="BS320"/>
          <cell r="BT320"/>
          <cell r="BU320"/>
          <cell r="BX320"/>
          <cell r="BY320"/>
          <cell r="BZ320"/>
          <cell r="CA320"/>
          <cell r="CB320"/>
        </row>
        <row r="321">
          <cell r="T321"/>
          <cell r="U321"/>
          <cell r="V321"/>
          <cell r="W321"/>
          <cell r="X321"/>
          <cell r="AA321"/>
          <cell r="AB321"/>
          <cell r="AC321"/>
          <cell r="AD321"/>
          <cell r="AE321"/>
          <cell r="AH321"/>
          <cell r="AI321"/>
          <cell r="AJ321"/>
          <cell r="AK321"/>
          <cell r="AL321"/>
          <cell r="AO321"/>
          <cell r="AP321"/>
          <cell r="AQ321"/>
          <cell r="AR321"/>
          <cell r="AS321"/>
          <cell r="AV321"/>
          <cell r="AW321"/>
          <cell r="AX321"/>
          <cell r="AY321"/>
          <cell r="AZ321"/>
          <cell r="BC321"/>
          <cell r="BD321"/>
          <cell r="BE321"/>
          <cell r="BF321"/>
          <cell r="BG321"/>
          <cell r="BJ321"/>
          <cell r="BK321"/>
          <cell r="BL321"/>
          <cell r="BM321"/>
          <cell r="BN321"/>
          <cell r="BQ321"/>
          <cell r="BR321"/>
          <cell r="BS321"/>
          <cell r="BT321"/>
          <cell r="BU321"/>
          <cell r="BX321"/>
          <cell r="BY321"/>
          <cell r="BZ321"/>
          <cell r="CA321"/>
          <cell r="CB321"/>
        </row>
        <row r="322">
          <cell r="T322"/>
          <cell r="U322"/>
          <cell r="V322"/>
          <cell r="W322"/>
          <cell r="X322"/>
          <cell r="AA322"/>
          <cell r="AB322"/>
          <cell r="AC322"/>
          <cell r="AD322"/>
          <cell r="AE322"/>
          <cell r="AH322"/>
          <cell r="AI322"/>
          <cell r="AJ322"/>
          <cell r="AK322"/>
          <cell r="AL322"/>
          <cell r="AO322"/>
          <cell r="AP322"/>
          <cell r="AQ322"/>
          <cell r="AR322"/>
          <cell r="AS322"/>
          <cell r="AV322"/>
          <cell r="AW322"/>
          <cell r="AX322"/>
          <cell r="AY322"/>
          <cell r="AZ322"/>
          <cell r="BC322"/>
          <cell r="BD322"/>
          <cell r="BE322"/>
          <cell r="BF322"/>
          <cell r="BG322"/>
          <cell r="BJ322"/>
          <cell r="BK322"/>
          <cell r="BL322"/>
          <cell r="BM322"/>
          <cell r="BN322"/>
          <cell r="BQ322"/>
          <cell r="BR322"/>
          <cell r="BS322"/>
          <cell r="BT322"/>
          <cell r="BU322"/>
          <cell r="BX322"/>
          <cell r="BY322"/>
          <cell r="BZ322"/>
          <cell r="CA322"/>
          <cell r="CB322"/>
        </row>
        <row r="327">
          <cell r="T327"/>
          <cell r="U327"/>
          <cell r="V327"/>
          <cell r="W327"/>
          <cell r="X327"/>
          <cell r="AA327"/>
          <cell r="AB327"/>
          <cell r="AC327"/>
          <cell r="AD327"/>
          <cell r="AE327"/>
          <cell r="AH327"/>
          <cell r="AI327"/>
          <cell r="AJ327"/>
          <cell r="AK327"/>
          <cell r="AL327"/>
          <cell r="AO327"/>
          <cell r="AP327"/>
          <cell r="AQ327"/>
          <cell r="AR327"/>
          <cell r="AS327"/>
          <cell r="AV327"/>
          <cell r="AW327"/>
          <cell r="AX327"/>
          <cell r="AY327"/>
          <cell r="AZ327"/>
          <cell r="BC327"/>
          <cell r="BD327"/>
          <cell r="BE327"/>
          <cell r="BF327"/>
          <cell r="BG327"/>
          <cell r="BJ327"/>
          <cell r="BK327"/>
          <cell r="BL327"/>
          <cell r="BM327"/>
          <cell r="BN327"/>
          <cell r="BQ327"/>
          <cell r="BR327"/>
          <cell r="BS327"/>
          <cell r="BT327"/>
          <cell r="BU327"/>
          <cell r="BX327"/>
          <cell r="BY327"/>
          <cell r="BZ327"/>
          <cell r="CA327"/>
          <cell r="CB327"/>
        </row>
        <row r="328">
          <cell r="T328"/>
          <cell r="U328"/>
          <cell r="V328"/>
          <cell r="W328"/>
          <cell r="X328"/>
          <cell r="AA328"/>
          <cell r="AB328"/>
          <cell r="AC328"/>
          <cell r="AD328"/>
          <cell r="AE328"/>
          <cell r="AH328"/>
          <cell r="AI328"/>
          <cell r="AJ328"/>
          <cell r="AK328"/>
          <cell r="AL328"/>
          <cell r="AO328"/>
          <cell r="AP328"/>
          <cell r="AQ328"/>
          <cell r="AR328"/>
          <cell r="AS328"/>
          <cell r="AV328"/>
          <cell r="AW328"/>
          <cell r="AX328"/>
          <cell r="AY328"/>
          <cell r="AZ328"/>
          <cell r="BC328"/>
          <cell r="BD328"/>
          <cell r="BE328"/>
          <cell r="BF328"/>
          <cell r="BG328"/>
          <cell r="BJ328"/>
          <cell r="BK328"/>
          <cell r="BL328"/>
          <cell r="BM328"/>
          <cell r="BN328"/>
          <cell r="BQ328"/>
          <cell r="BR328"/>
          <cell r="BS328"/>
          <cell r="BT328"/>
          <cell r="BU328"/>
          <cell r="BX328"/>
          <cell r="BY328"/>
          <cell r="BZ328"/>
          <cell r="CA328"/>
          <cell r="CB328"/>
        </row>
        <row r="329">
          <cell r="T329"/>
          <cell r="U329"/>
          <cell r="V329"/>
          <cell r="W329"/>
          <cell r="X329"/>
          <cell r="AA329"/>
          <cell r="AB329"/>
          <cell r="AC329"/>
          <cell r="AD329"/>
          <cell r="AE329"/>
          <cell r="AH329"/>
          <cell r="AI329"/>
          <cell r="AJ329"/>
          <cell r="AK329"/>
          <cell r="AL329"/>
          <cell r="AO329"/>
          <cell r="AP329"/>
          <cell r="AQ329"/>
          <cell r="AR329"/>
          <cell r="AS329"/>
          <cell r="AV329"/>
          <cell r="AW329"/>
          <cell r="AX329"/>
          <cell r="AY329"/>
          <cell r="AZ329"/>
          <cell r="BC329"/>
          <cell r="BD329"/>
          <cell r="BE329"/>
          <cell r="BF329"/>
          <cell r="BG329"/>
          <cell r="BJ329"/>
          <cell r="BK329"/>
          <cell r="BL329"/>
          <cell r="BM329"/>
          <cell r="BN329"/>
          <cell r="BQ329"/>
          <cell r="BR329"/>
          <cell r="BS329"/>
          <cell r="BT329"/>
          <cell r="BU329"/>
          <cell r="BX329"/>
          <cell r="BY329"/>
          <cell r="BZ329"/>
          <cell r="CA329"/>
          <cell r="CB329"/>
        </row>
        <row r="330">
          <cell r="T330"/>
          <cell r="U330"/>
          <cell r="V330"/>
          <cell r="W330"/>
          <cell r="X330"/>
          <cell r="AA330"/>
          <cell r="AB330"/>
          <cell r="AC330"/>
          <cell r="AD330"/>
          <cell r="AE330"/>
          <cell r="AH330"/>
          <cell r="AI330"/>
          <cell r="AJ330"/>
          <cell r="AK330"/>
          <cell r="AL330"/>
          <cell r="AO330"/>
          <cell r="AP330"/>
          <cell r="AQ330"/>
          <cell r="AR330"/>
          <cell r="AS330"/>
          <cell r="AV330"/>
          <cell r="AW330"/>
          <cell r="AX330"/>
          <cell r="AY330"/>
          <cell r="AZ330"/>
          <cell r="BC330"/>
          <cell r="BD330"/>
          <cell r="BE330"/>
          <cell r="BF330"/>
          <cell r="BG330"/>
          <cell r="BJ330"/>
          <cell r="BK330"/>
          <cell r="BL330"/>
          <cell r="BM330"/>
          <cell r="BN330"/>
          <cell r="BQ330"/>
          <cell r="BR330"/>
          <cell r="BS330"/>
          <cell r="BT330"/>
          <cell r="BU330"/>
          <cell r="BX330"/>
          <cell r="BY330"/>
          <cell r="BZ330"/>
          <cell r="CA330"/>
          <cell r="CB330"/>
        </row>
        <row r="335">
          <cell r="T335"/>
          <cell r="U335"/>
          <cell r="V335"/>
          <cell r="W335"/>
          <cell r="X335"/>
          <cell r="AA335"/>
          <cell r="AB335"/>
          <cell r="AC335"/>
          <cell r="AD335"/>
          <cell r="AE335"/>
          <cell r="AH335"/>
          <cell r="AI335"/>
          <cell r="AJ335"/>
          <cell r="AK335"/>
          <cell r="AL335"/>
          <cell r="AO335"/>
          <cell r="AP335"/>
          <cell r="AQ335"/>
          <cell r="AR335"/>
          <cell r="AS335"/>
          <cell r="AV335"/>
          <cell r="AW335"/>
          <cell r="AX335"/>
          <cell r="AY335"/>
          <cell r="AZ335"/>
          <cell r="BC335"/>
          <cell r="BD335"/>
          <cell r="BE335"/>
          <cell r="BF335"/>
          <cell r="BG335"/>
          <cell r="BJ335"/>
          <cell r="BK335"/>
          <cell r="BL335"/>
          <cell r="BM335"/>
          <cell r="BN335"/>
          <cell r="BQ335"/>
          <cell r="BR335"/>
          <cell r="BS335"/>
          <cell r="BT335"/>
          <cell r="BU335"/>
          <cell r="BX335"/>
          <cell r="BY335"/>
          <cell r="BZ335"/>
          <cell r="CA335"/>
          <cell r="CB335"/>
        </row>
        <row r="336">
          <cell r="T336"/>
          <cell r="U336"/>
          <cell r="V336"/>
          <cell r="W336"/>
          <cell r="X336"/>
          <cell r="AA336"/>
          <cell r="AB336"/>
          <cell r="AC336"/>
          <cell r="AD336"/>
          <cell r="AE336"/>
          <cell r="AH336"/>
          <cell r="AI336"/>
          <cell r="AJ336"/>
          <cell r="AK336"/>
          <cell r="AL336"/>
          <cell r="AO336"/>
          <cell r="AP336"/>
          <cell r="AQ336"/>
          <cell r="AR336"/>
          <cell r="AS336"/>
          <cell r="AV336"/>
          <cell r="AW336"/>
          <cell r="AX336"/>
          <cell r="AY336"/>
          <cell r="AZ336"/>
          <cell r="BC336"/>
          <cell r="BD336"/>
          <cell r="BE336"/>
          <cell r="BF336"/>
          <cell r="BG336"/>
          <cell r="BJ336"/>
          <cell r="BK336"/>
          <cell r="BL336"/>
          <cell r="BM336"/>
          <cell r="BN336"/>
          <cell r="BQ336"/>
          <cell r="BR336"/>
          <cell r="BS336"/>
          <cell r="BT336"/>
          <cell r="BU336"/>
          <cell r="BX336"/>
          <cell r="BY336"/>
          <cell r="BZ336"/>
          <cell r="CA336"/>
          <cell r="CB336"/>
        </row>
        <row r="337">
          <cell r="T337"/>
          <cell r="U337"/>
          <cell r="V337"/>
          <cell r="W337"/>
          <cell r="X337"/>
          <cell r="AA337"/>
          <cell r="AB337"/>
          <cell r="AC337"/>
          <cell r="AD337"/>
          <cell r="AE337"/>
          <cell r="AH337"/>
          <cell r="AI337"/>
          <cell r="AJ337"/>
          <cell r="AK337"/>
          <cell r="AL337"/>
          <cell r="AO337"/>
          <cell r="AP337"/>
          <cell r="AQ337"/>
          <cell r="AR337"/>
          <cell r="AS337"/>
          <cell r="AV337"/>
          <cell r="AW337"/>
          <cell r="AX337"/>
          <cell r="AY337"/>
          <cell r="AZ337"/>
          <cell r="BC337"/>
          <cell r="BD337"/>
          <cell r="BE337"/>
          <cell r="BF337"/>
          <cell r="BG337"/>
          <cell r="BJ337"/>
          <cell r="BK337"/>
          <cell r="BL337"/>
          <cell r="BM337"/>
          <cell r="BN337"/>
          <cell r="BQ337"/>
          <cell r="BR337"/>
          <cell r="BS337"/>
          <cell r="BT337"/>
          <cell r="BU337"/>
          <cell r="BX337"/>
          <cell r="BY337"/>
          <cell r="BZ337"/>
          <cell r="CA337"/>
          <cell r="CB337"/>
        </row>
        <row r="338">
          <cell r="T338"/>
          <cell r="U338"/>
          <cell r="V338"/>
          <cell r="W338"/>
          <cell r="X338"/>
          <cell r="AA338"/>
          <cell r="AB338"/>
          <cell r="AC338"/>
          <cell r="AD338"/>
          <cell r="AE338"/>
          <cell r="AH338"/>
          <cell r="AI338"/>
          <cell r="AJ338"/>
          <cell r="AK338"/>
          <cell r="AL338"/>
          <cell r="AO338"/>
          <cell r="AP338"/>
          <cell r="AQ338"/>
          <cell r="AR338"/>
          <cell r="AS338"/>
          <cell r="AV338"/>
          <cell r="AW338"/>
          <cell r="AX338"/>
          <cell r="AY338"/>
          <cell r="AZ338"/>
          <cell r="BC338"/>
          <cell r="BD338"/>
          <cell r="BE338"/>
          <cell r="BF338"/>
          <cell r="BG338"/>
          <cell r="BJ338"/>
          <cell r="BK338"/>
          <cell r="BL338"/>
          <cell r="BM338"/>
          <cell r="BN338"/>
          <cell r="BQ338"/>
          <cell r="BR338"/>
          <cell r="BS338"/>
          <cell r="BT338"/>
          <cell r="BU338"/>
          <cell r="BX338"/>
          <cell r="BY338"/>
          <cell r="BZ338"/>
          <cell r="CA338"/>
          <cell r="CB338"/>
        </row>
        <row r="343">
          <cell r="T343"/>
          <cell r="U343"/>
          <cell r="V343"/>
          <cell r="W343"/>
          <cell r="X343"/>
          <cell r="AA343"/>
          <cell r="AB343"/>
          <cell r="AC343"/>
          <cell r="AD343"/>
          <cell r="AE343"/>
          <cell r="AH343"/>
          <cell r="AI343"/>
          <cell r="AJ343"/>
          <cell r="AK343"/>
          <cell r="AL343"/>
          <cell r="AO343"/>
          <cell r="AP343"/>
          <cell r="AQ343"/>
          <cell r="AR343"/>
          <cell r="AS343"/>
          <cell r="AV343"/>
          <cell r="AW343"/>
          <cell r="AX343"/>
          <cell r="AY343"/>
          <cell r="AZ343"/>
          <cell r="BC343"/>
          <cell r="BD343"/>
          <cell r="BE343"/>
          <cell r="BF343"/>
          <cell r="BG343"/>
          <cell r="BJ343"/>
          <cell r="BK343"/>
          <cell r="BL343"/>
          <cell r="BM343"/>
          <cell r="BN343"/>
          <cell r="BQ343"/>
          <cell r="BR343"/>
          <cell r="BS343"/>
          <cell r="BT343"/>
          <cell r="BU343"/>
          <cell r="BX343"/>
          <cell r="BY343"/>
          <cell r="BZ343"/>
          <cell r="CA343"/>
          <cell r="CB343"/>
        </row>
        <row r="344">
          <cell r="T344"/>
          <cell r="U344"/>
          <cell r="V344"/>
          <cell r="W344"/>
          <cell r="X344"/>
          <cell r="AA344"/>
          <cell r="AB344"/>
          <cell r="AC344"/>
          <cell r="AD344"/>
          <cell r="AE344"/>
          <cell r="AH344"/>
          <cell r="AI344"/>
          <cell r="AJ344"/>
          <cell r="AK344"/>
          <cell r="AL344"/>
          <cell r="AO344"/>
          <cell r="AP344"/>
          <cell r="AQ344"/>
          <cell r="AR344"/>
          <cell r="AS344"/>
          <cell r="AV344"/>
          <cell r="AW344"/>
          <cell r="AX344"/>
          <cell r="AY344"/>
          <cell r="AZ344"/>
          <cell r="BC344"/>
          <cell r="BD344"/>
          <cell r="BE344"/>
          <cell r="BF344"/>
          <cell r="BG344"/>
          <cell r="BJ344"/>
          <cell r="BK344"/>
          <cell r="BL344"/>
          <cell r="BM344"/>
          <cell r="BN344"/>
          <cell r="BQ344"/>
          <cell r="BR344"/>
          <cell r="BS344"/>
          <cell r="BT344"/>
          <cell r="BU344"/>
          <cell r="BX344"/>
          <cell r="BY344"/>
          <cell r="BZ344"/>
          <cell r="CA344"/>
          <cell r="CB344"/>
        </row>
        <row r="345">
          <cell r="T345"/>
          <cell r="U345"/>
          <cell r="V345"/>
          <cell r="W345"/>
          <cell r="X345"/>
          <cell r="AA345"/>
          <cell r="AB345"/>
          <cell r="AC345"/>
          <cell r="AD345"/>
          <cell r="AE345"/>
          <cell r="AH345"/>
          <cell r="AI345"/>
          <cell r="AJ345"/>
          <cell r="AK345"/>
          <cell r="AL345"/>
          <cell r="AO345"/>
          <cell r="AP345"/>
          <cell r="AQ345"/>
          <cell r="AR345"/>
          <cell r="AS345"/>
          <cell r="AV345"/>
          <cell r="AW345"/>
          <cell r="AX345"/>
          <cell r="AY345"/>
          <cell r="AZ345"/>
          <cell r="BC345"/>
          <cell r="BD345"/>
          <cell r="BE345"/>
          <cell r="BF345"/>
          <cell r="BG345"/>
          <cell r="BJ345"/>
          <cell r="BK345"/>
          <cell r="BL345"/>
          <cell r="BM345"/>
          <cell r="BN345"/>
          <cell r="BQ345"/>
          <cell r="BR345"/>
          <cell r="BS345"/>
          <cell r="BT345"/>
          <cell r="BU345"/>
          <cell r="BX345"/>
          <cell r="BY345"/>
          <cell r="BZ345"/>
          <cell r="CA345"/>
          <cell r="CB345"/>
        </row>
        <row r="346">
          <cell r="T346"/>
          <cell r="U346"/>
          <cell r="V346"/>
          <cell r="W346"/>
          <cell r="X346"/>
          <cell r="AA346"/>
          <cell r="AB346"/>
          <cell r="AC346"/>
          <cell r="AD346"/>
          <cell r="AE346"/>
          <cell r="AH346"/>
          <cell r="AI346"/>
          <cell r="AJ346"/>
          <cell r="AK346"/>
          <cell r="AL346"/>
          <cell r="AO346"/>
          <cell r="AP346"/>
          <cell r="AQ346"/>
          <cell r="AR346"/>
          <cell r="AS346"/>
          <cell r="AV346"/>
          <cell r="AW346"/>
          <cell r="AX346"/>
          <cell r="AY346"/>
          <cell r="AZ346"/>
          <cell r="BC346"/>
          <cell r="BD346"/>
          <cell r="BE346"/>
          <cell r="BF346"/>
          <cell r="BG346"/>
          <cell r="BJ346"/>
          <cell r="BK346"/>
          <cell r="BL346"/>
          <cell r="BM346"/>
          <cell r="BN346"/>
          <cell r="BQ346"/>
          <cell r="BR346"/>
          <cell r="BS346"/>
          <cell r="BT346"/>
          <cell r="BU346"/>
          <cell r="BX346"/>
          <cell r="BY346"/>
          <cell r="BZ346"/>
          <cell r="CA346"/>
          <cell r="CB346"/>
        </row>
        <row r="351">
          <cell r="T351"/>
          <cell r="U351"/>
          <cell r="V351"/>
          <cell r="W351"/>
          <cell r="X351"/>
          <cell r="AA351"/>
          <cell r="AB351"/>
          <cell r="AC351"/>
          <cell r="AD351"/>
          <cell r="AE351"/>
          <cell r="AH351"/>
          <cell r="AI351"/>
          <cell r="AJ351"/>
          <cell r="AK351"/>
          <cell r="AL351"/>
          <cell r="AO351"/>
          <cell r="AP351"/>
          <cell r="AQ351"/>
          <cell r="AR351"/>
          <cell r="AS351"/>
          <cell r="AV351"/>
          <cell r="AW351"/>
          <cell r="AX351"/>
          <cell r="AY351"/>
          <cell r="AZ351"/>
          <cell r="BC351"/>
          <cell r="BD351"/>
          <cell r="BE351"/>
          <cell r="BF351"/>
          <cell r="BG351"/>
          <cell r="BJ351"/>
          <cell r="BK351"/>
          <cell r="BL351"/>
          <cell r="BM351"/>
          <cell r="BN351"/>
          <cell r="BQ351"/>
          <cell r="BR351"/>
          <cell r="BS351"/>
          <cell r="BT351"/>
          <cell r="BU351"/>
          <cell r="BX351"/>
          <cell r="BY351"/>
          <cell r="BZ351"/>
          <cell r="CA351"/>
          <cell r="CB351"/>
        </row>
        <row r="352">
          <cell r="T352"/>
          <cell r="U352"/>
          <cell r="V352"/>
          <cell r="W352"/>
          <cell r="X352"/>
          <cell r="AA352"/>
          <cell r="AB352"/>
          <cell r="AC352"/>
          <cell r="AD352"/>
          <cell r="AE352"/>
          <cell r="AH352"/>
          <cell r="AI352"/>
          <cell r="AJ352"/>
          <cell r="AK352"/>
          <cell r="AL352"/>
          <cell r="AO352"/>
          <cell r="AP352"/>
          <cell r="AQ352"/>
          <cell r="AR352"/>
          <cell r="AS352"/>
          <cell r="AV352"/>
          <cell r="AW352"/>
          <cell r="AX352"/>
          <cell r="AY352"/>
          <cell r="AZ352"/>
          <cell r="BC352"/>
          <cell r="BD352"/>
          <cell r="BE352"/>
          <cell r="BF352"/>
          <cell r="BG352"/>
          <cell r="BJ352"/>
          <cell r="BK352"/>
          <cell r="BL352"/>
          <cell r="BM352"/>
          <cell r="BN352"/>
          <cell r="BQ352"/>
          <cell r="BR352"/>
          <cell r="BS352"/>
          <cell r="BT352"/>
          <cell r="BU352"/>
          <cell r="BX352"/>
          <cell r="BY352"/>
          <cell r="BZ352"/>
          <cell r="CA352"/>
          <cell r="CB352"/>
        </row>
        <row r="353">
          <cell r="T353"/>
          <cell r="U353"/>
          <cell r="V353"/>
          <cell r="W353"/>
          <cell r="X353"/>
          <cell r="AA353"/>
          <cell r="AB353"/>
          <cell r="AC353"/>
          <cell r="AD353"/>
          <cell r="AE353"/>
          <cell r="AH353"/>
          <cell r="AI353"/>
          <cell r="AJ353"/>
          <cell r="AK353"/>
          <cell r="AL353"/>
          <cell r="AO353"/>
          <cell r="AP353"/>
          <cell r="AQ353"/>
          <cell r="AR353"/>
          <cell r="AS353"/>
          <cell r="AV353"/>
          <cell r="AW353"/>
          <cell r="AX353"/>
          <cell r="AY353"/>
          <cell r="AZ353"/>
          <cell r="BC353"/>
          <cell r="BD353"/>
          <cell r="BE353"/>
          <cell r="BF353"/>
          <cell r="BG353"/>
          <cell r="BJ353"/>
          <cell r="BK353"/>
          <cell r="BL353"/>
          <cell r="BM353"/>
          <cell r="BN353"/>
          <cell r="BQ353"/>
          <cell r="BR353"/>
          <cell r="BS353"/>
          <cell r="BT353"/>
          <cell r="BU353"/>
          <cell r="BX353"/>
          <cell r="BY353"/>
          <cell r="BZ353"/>
          <cell r="CA353"/>
          <cell r="CB353"/>
        </row>
        <row r="354">
          <cell r="T354"/>
          <cell r="U354"/>
          <cell r="V354"/>
          <cell r="W354"/>
          <cell r="X354"/>
          <cell r="AA354"/>
          <cell r="AB354"/>
          <cell r="AC354"/>
          <cell r="AD354"/>
          <cell r="AE354"/>
          <cell r="AH354"/>
          <cell r="AI354"/>
          <cell r="AJ354"/>
          <cell r="AK354"/>
          <cell r="AL354"/>
          <cell r="AO354"/>
          <cell r="AP354"/>
          <cell r="AQ354"/>
          <cell r="AR354"/>
          <cell r="AS354"/>
          <cell r="AV354"/>
          <cell r="AW354"/>
          <cell r="AX354"/>
          <cell r="AY354"/>
          <cell r="AZ354"/>
          <cell r="BC354"/>
          <cell r="BD354"/>
          <cell r="BE354"/>
          <cell r="BF354"/>
          <cell r="BG354"/>
          <cell r="BJ354"/>
          <cell r="BK354"/>
          <cell r="BL354"/>
          <cell r="BM354"/>
          <cell r="BN354"/>
          <cell r="BQ354"/>
          <cell r="BR354"/>
          <cell r="BS354"/>
          <cell r="BT354"/>
          <cell r="BU354"/>
          <cell r="BX354"/>
          <cell r="BY354"/>
          <cell r="BZ354"/>
          <cell r="CA354"/>
          <cell r="CB354"/>
        </row>
        <row r="359">
          <cell r="T359"/>
          <cell r="U359"/>
          <cell r="V359"/>
          <cell r="W359"/>
          <cell r="X359"/>
          <cell r="AA359"/>
          <cell r="AB359"/>
          <cell r="AC359"/>
          <cell r="AD359"/>
          <cell r="AE359"/>
          <cell r="AH359"/>
          <cell r="AI359"/>
          <cell r="AJ359"/>
          <cell r="AK359"/>
          <cell r="AL359"/>
          <cell r="AO359"/>
          <cell r="AP359"/>
          <cell r="AQ359"/>
          <cell r="AR359"/>
          <cell r="AS359"/>
          <cell r="AV359"/>
          <cell r="AW359"/>
          <cell r="AX359"/>
          <cell r="AY359"/>
          <cell r="AZ359"/>
          <cell r="BC359"/>
          <cell r="BD359"/>
          <cell r="BE359"/>
          <cell r="BF359"/>
          <cell r="BG359"/>
          <cell r="BJ359"/>
          <cell r="BK359"/>
          <cell r="BL359"/>
          <cell r="BM359"/>
          <cell r="BN359"/>
          <cell r="BQ359"/>
          <cell r="BR359"/>
          <cell r="BS359"/>
          <cell r="BT359"/>
          <cell r="BU359"/>
          <cell r="BX359"/>
          <cell r="BY359"/>
          <cell r="BZ359"/>
          <cell r="CA359"/>
          <cell r="CB359"/>
        </row>
        <row r="360">
          <cell r="T360"/>
          <cell r="U360"/>
          <cell r="V360"/>
          <cell r="W360"/>
          <cell r="X360"/>
          <cell r="AA360"/>
          <cell r="AB360"/>
          <cell r="AC360"/>
          <cell r="AD360"/>
          <cell r="AE360"/>
          <cell r="AH360"/>
          <cell r="AI360"/>
          <cell r="AJ360"/>
          <cell r="AK360"/>
          <cell r="AL360"/>
          <cell r="AO360"/>
          <cell r="AP360"/>
          <cell r="AQ360"/>
          <cell r="AR360"/>
          <cell r="AS360"/>
          <cell r="AV360"/>
          <cell r="AW360"/>
          <cell r="AX360"/>
          <cell r="AY360"/>
          <cell r="AZ360"/>
          <cell r="BC360"/>
          <cell r="BD360"/>
          <cell r="BE360"/>
          <cell r="BF360"/>
          <cell r="BG360"/>
          <cell r="BJ360"/>
          <cell r="BK360"/>
          <cell r="BL360"/>
          <cell r="BM360"/>
          <cell r="BN360"/>
          <cell r="BQ360"/>
          <cell r="BR360"/>
          <cell r="BS360"/>
          <cell r="BT360"/>
          <cell r="BU360"/>
          <cell r="BX360"/>
          <cell r="BY360"/>
          <cell r="BZ360"/>
          <cell r="CA360"/>
          <cell r="CB360"/>
        </row>
        <row r="361">
          <cell r="T361"/>
          <cell r="U361"/>
          <cell r="V361"/>
          <cell r="W361"/>
          <cell r="X361"/>
          <cell r="AA361"/>
          <cell r="AB361"/>
          <cell r="AC361"/>
          <cell r="AD361"/>
          <cell r="AE361"/>
          <cell r="AH361"/>
          <cell r="AI361"/>
          <cell r="AJ361"/>
          <cell r="AK361"/>
          <cell r="AL361"/>
          <cell r="AO361"/>
          <cell r="AP361"/>
          <cell r="AQ361"/>
          <cell r="AR361"/>
          <cell r="AS361"/>
          <cell r="AV361"/>
          <cell r="AW361"/>
          <cell r="AX361"/>
          <cell r="AY361"/>
          <cell r="AZ361"/>
          <cell r="BC361"/>
          <cell r="BD361"/>
          <cell r="BE361"/>
          <cell r="BF361"/>
          <cell r="BG361"/>
          <cell r="BJ361"/>
          <cell r="BK361"/>
          <cell r="BL361"/>
          <cell r="BM361"/>
          <cell r="BN361"/>
          <cell r="BQ361"/>
          <cell r="BR361"/>
          <cell r="BS361"/>
          <cell r="BT361"/>
          <cell r="BU361"/>
          <cell r="BX361"/>
          <cell r="BY361"/>
          <cell r="BZ361"/>
          <cell r="CA361"/>
          <cell r="CB361"/>
        </row>
        <row r="362">
          <cell r="T362"/>
          <cell r="U362"/>
          <cell r="V362"/>
          <cell r="W362"/>
          <cell r="X362"/>
          <cell r="AA362"/>
          <cell r="AB362"/>
          <cell r="AC362"/>
          <cell r="AD362"/>
          <cell r="AE362"/>
          <cell r="AH362"/>
          <cell r="AI362"/>
          <cell r="AJ362"/>
          <cell r="AK362"/>
          <cell r="AL362"/>
          <cell r="AO362"/>
          <cell r="AP362"/>
          <cell r="AQ362"/>
          <cell r="AR362"/>
          <cell r="AS362"/>
          <cell r="AV362"/>
          <cell r="AW362"/>
          <cell r="AX362"/>
          <cell r="AY362"/>
          <cell r="AZ362"/>
          <cell r="BC362"/>
          <cell r="BD362"/>
          <cell r="BE362"/>
          <cell r="BF362"/>
          <cell r="BG362"/>
          <cell r="BJ362"/>
          <cell r="BK362"/>
          <cell r="BL362"/>
          <cell r="BM362"/>
          <cell r="BN362"/>
          <cell r="BQ362"/>
          <cell r="BR362"/>
          <cell r="BS362"/>
          <cell r="BT362"/>
          <cell r="BU362"/>
          <cell r="BX362"/>
          <cell r="BY362"/>
          <cell r="BZ362"/>
          <cell r="CA362"/>
          <cell r="CB362"/>
        </row>
        <row r="367">
          <cell r="T367"/>
          <cell r="U367"/>
          <cell r="V367"/>
          <cell r="W367"/>
          <cell r="X367"/>
          <cell r="AA367"/>
          <cell r="AB367"/>
          <cell r="AC367"/>
          <cell r="AD367"/>
          <cell r="AE367"/>
          <cell r="AH367"/>
          <cell r="AI367"/>
          <cell r="AJ367"/>
          <cell r="AK367"/>
          <cell r="AL367"/>
          <cell r="AO367"/>
          <cell r="AP367"/>
          <cell r="AQ367"/>
          <cell r="AR367"/>
          <cell r="AS367"/>
          <cell r="AV367"/>
          <cell r="AW367"/>
          <cell r="AX367"/>
          <cell r="AY367"/>
          <cell r="AZ367"/>
          <cell r="BC367"/>
          <cell r="BD367"/>
          <cell r="BE367"/>
          <cell r="BF367"/>
          <cell r="BG367"/>
          <cell r="BJ367"/>
          <cell r="BK367"/>
          <cell r="BL367"/>
          <cell r="BM367"/>
          <cell r="BN367"/>
          <cell r="BQ367"/>
          <cell r="BR367"/>
          <cell r="BS367"/>
          <cell r="BT367"/>
          <cell r="BU367"/>
          <cell r="BX367"/>
          <cell r="BY367"/>
          <cell r="BZ367"/>
          <cell r="CA367"/>
          <cell r="CB367"/>
        </row>
        <row r="368">
          <cell r="T368"/>
          <cell r="U368"/>
          <cell r="V368"/>
          <cell r="W368"/>
          <cell r="X368"/>
          <cell r="AA368"/>
          <cell r="AB368"/>
          <cell r="AC368"/>
          <cell r="AD368"/>
          <cell r="AE368"/>
          <cell r="AH368"/>
          <cell r="AI368"/>
          <cell r="AJ368"/>
          <cell r="AK368"/>
          <cell r="AL368"/>
          <cell r="AO368"/>
          <cell r="AP368"/>
          <cell r="AQ368"/>
          <cell r="AR368"/>
          <cell r="AS368"/>
          <cell r="AV368"/>
          <cell r="AW368"/>
          <cell r="AX368"/>
          <cell r="AY368"/>
          <cell r="AZ368"/>
          <cell r="BC368"/>
          <cell r="BD368"/>
          <cell r="BE368"/>
          <cell r="BF368"/>
          <cell r="BG368"/>
          <cell r="BJ368"/>
          <cell r="BK368"/>
          <cell r="BL368"/>
          <cell r="BM368"/>
          <cell r="BN368"/>
          <cell r="BQ368"/>
          <cell r="BR368"/>
          <cell r="BS368"/>
          <cell r="BT368"/>
          <cell r="BU368"/>
          <cell r="BX368"/>
          <cell r="BY368"/>
          <cell r="BZ368"/>
          <cell r="CA368"/>
          <cell r="CB368"/>
        </row>
        <row r="369">
          <cell r="T369"/>
          <cell r="U369"/>
          <cell r="V369"/>
          <cell r="W369"/>
          <cell r="X369"/>
          <cell r="AA369"/>
          <cell r="AB369"/>
          <cell r="AC369"/>
          <cell r="AD369"/>
          <cell r="AE369"/>
          <cell r="AH369"/>
          <cell r="AI369"/>
          <cell r="AJ369"/>
          <cell r="AK369"/>
          <cell r="AL369"/>
          <cell r="AO369"/>
          <cell r="AP369"/>
          <cell r="AQ369"/>
          <cell r="AR369"/>
          <cell r="AS369"/>
          <cell r="AV369"/>
          <cell r="AW369"/>
          <cell r="AX369"/>
          <cell r="AY369"/>
          <cell r="AZ369"/>
          <cell r="BC369"/>
          <cell r="BD369"/>
          <cell r="BE369"/>
          <cell r="BF369"/>
          <cell r="BG369"/>
          <cell r="BJ369"/>
          <cell r="BK369"/>
          <cell r="BL369"/>
          <cell r="BM369"/>
          <cell r="BN369"/>
          <cell r="BQ369"/>
          <cell r="BR369"/>
          <cell r="BS369"/>
          <cell r="BT369"/>
          <cell r="BU369"/>
          <cell r="BX369"/>
          <cell r="BY369"/>
          <cell r="BZ369"/>
          <cell r="CA369"/>
          <cell r="CB369"/>
        </row>
        <row r="370">
          <cell r="T370"/>
          <cell r="U370"/>
          <cell r="V370"/>
          <cell r="W370"/>
          <cell r="X370"/>
          <cell r="AA370"/>
          <cell r="AB370"/>
          <cell r="AC370"/>
          <cell r="AD370"/>
          <cell r="AE370"/>
          <cell r="AH370"/>
          <cell r="AI370"/>
          <cell r="AJ370"/>
          <cell r="AK370"/>
          <cell r="AL370"/>
          <cell r="AO370"/>
          <cell r="AP370"/>
          <cell r="AQ370"/>
          <cell r="AR370"/>
          <cell r="AS370"/>
          <cell r="AV370"/>
          <cell r="AW370"/>
          <cell r="AX370"/>
          <cell r="AY370"/>
          <cell r="AZ370"/>
          <cell r="BC370"/>
          <cell r="BD370"/>
          <cell r="BE370"/>
          <cell r="BF370"/>
          <cell r="BG370"/>
          <cell r="BJ370"/>
          <cell r="BK370"/>
          <cell r="BL370"/>
          <cell r="BM370"/>
          <cell r="BN370"/>
          <cell r="BQ370"/>
          <cell r="BR370"/>
          <cell r="BS370"/>
          <cell r="BT370"/>
          <cell r="BU370"/>
          <cell r="BX370"/>
          <cell r="BY370"/>
          <cell r="BZ370"/>
          <cell r="CA370"/>
          <cell r="CB370"/>
        </row>
        <row r="375">
          <cell r="T375"/>
          <cell r="U375"/>
          <cell r="V375"/>
          <cell r="W375"/>
          <cell r="X375"/>
          <cell r="AA375"/>
          <cell r="AB375"/>
          <cell r="AC375"/>
          <cell r="AD375"/>
          <cell r="AE375"/>
          <cell r="AH375"/>
          <cell r="AI375"/>
          <cell r="AJ375"/>
          <cell r="AK375"/>
          <cell r="AL375"/>
          <cell r="AO375"/>
          <cell r="AP375"/>
          <cell r="AQ375"/>
          <cell r="AR375"/>
          <cell r="AS375"/>
          <cell r="AV375"/>
          <cell r="AW375"/>
          <cell r="AX375"/>
          <cell r="AY375"/>
          <cell r="AZ375"/>
          <cell r="BC375"/>
          <cell r="BD375"/>
          <cell r="BE375"/>
          <cell r="BF375"/>
          <cell r="BG375"/>
          <cell r="BJ375"/>
          <cell r="BK375"/>
          <cell r="BL375"/>
          <cell r="BM375"/>
          <cell r="BN375"/>
          <cell r="BQ375"/>
          <cell r="BR375"/>
          <cell r="BS375"/>
          <cell r="BT375"/>
          <cell r="BU375"/>
          <cell r="BX375"/>
          <cell r="BY375"/>
          <cell r="BZ375"/>
          <cell r="CA375"/>
          <cell r="CB375"/>
        </row>
        <row r="376">
          <cell r="T376"/>
          <cell r="U376"/>
          <cell r="V376"/>
          <cell r="W376"/>
          <cell r="X376"/>
          <cell r="AA376"/>
          <cell r="AB376"/>
          <cell r="AC376"/>
          <cell r="AD376"/>
          <cell r="AE376"/>
          <cell r="AH376"/>
          <cell r="AI376"/>
          <cell r="AJ376"/>
          <cell r="AK376"/>
          <cell r="AL376"/>
          <cell r="AO376"/>
          <cell r="AP376"/>
          <cell r="AQ376"/>
          <cell r="AR376"/>
          <cell r="AS376"/>
          <cell r="AV376"/>
          <cell r="AW376"/>
          <cell r="AX376"/>
          <cell r="AY376"/>
          <cell r="AZ376"/>
          <cell r="BC376"/>
          <cell r="BD376"/>
          <cell r="BE376"/>
          <cell r="BF376"/>
          <cell r="BG376"/>
          <cell r="BJ376"/>
          <cell r="BK376"/>
          <cell r="BL376"/>
          <cell r="BM376"/>
          <cell r="BN376"/>
          <cell r="BQ376"/>
          <cell r="BR376"/>
          <cell r="BS376"/>
          <cell r="BT376"/>
          <cell r="BU376"/>
          <cell r="BX376"/>
          <cell r="BY376"/>
          <cell r="BZ376"/>
          <cell r="CA376"/>
          <cell r="CB376"/>
        </row>
        <row r="377">
          <cell r="T377"/>
          <cell r="U377"/>
          <cell r="V377"/>
          <cell r="W377"/>
          <cell r="X377"/>
          <cell r="AA377"/>
          <cell r="AB377"/>
          <cell r="AC377"/>
          <cell r="AD377"/>
          <cell r="AE377"/>
          <cell r="AH377"/>
          <cell r="AI377"/>
          <cell r="AJ377"/>
          <cell r="AK377"/>
          <cell r="AL377"/>
          <cell r="AO377"/>
          <cell r="AP377"/>
          <cell r="AQ377"/>
          <cell r="AR377"/>
          <cell r="AS377"/>
          <cell r="AV377"/>
          <cell r="AW377"/>
          <cell r="AX377"/>
          <cell r="AY377"/>
          <cell r="AZ377"/>
          <cell r="BC377"/>
          <cell r="BD377"/>
          <cell r="BE377"/>
          <cell r="BF377"/>
          <cell r="BG377"/>
          <cell r="BJ377"/>
          <cell r="BK377"/>
          <cell r="BL377"/>
          <cell r="BM377"/>
          <cell r="BN377"/>
          <cell r="BQ377"/>
          <cell r="BR377"/>
          <cell r="BS377"/>
          <cell r="BT377"/>
          <cell r="BU377"/>
          <cell r="BX377"/>
          <cell r="BY377"/>
          <cell r="BZ377"/>
          <cell r="CA377"/>
          <cell r="CB377"/>
        </row>
        <row r="378">
          <cell r="T378"/>
          <cell r="U378"/>
          <cell r="V378"/>
          <cell r="W378"/>
          <cell r="X378"/>
          <cell r="AA378"/>
          <cell r="AB378"/>
          <cell r="AC378"/>
          <cell r="AD378"/>
          <cell r="AE378"/>
          <cell r="AH378"/>
          <cell r="AI378"/>
          <cell r="AJ378"/>
          <cell r="AK378"/>
          <cell r="AL378"/>
          <cell r="AO378"/>
          <cell r="AP378"/>
          <cell r="AQ378"/>
          <cell r="AR378"/>
          <cell r="AS378"/>
          <cell r="AV378"/>
          <cell r="AW378"/>
          <cell r="AX378"/>
          <cell r="AY378"/>
          <cell r="AZ378"/>
          <cell r="BC378"/>
          <cell r="BD378"/>
          <cell r="BE378"/>
          <cell r="BF378"/>
          <cell r="BG378"/>
          <cell r="BJ378"/>
          <cell r="BK378"/>
          <cell r="BL378"/>
          <cell r="BM378"/>
          <cell r="BN378"/>
          <cell r="BQ378"/>
          <cell r="BR378"/>
          <cell r="BS378"/>
          <cell r="BT378"/>
          <cell r="BU378"/>
          <cell r="BX378"/>
          <cell r="BY378"/>
          <cell r="BZ378"/>
          <cell r="CA378"/>
          <cell r="CB378"/>
        </row>
        <row r="383">
          <cell r="T383"/>
          <cell r="U383"/>
          <cell r="V383"/>
          <cell r="W383"/>
          <cell r="X383"/>
          <cell r="AA383"/>
          <cell r="AB383"/>
          <cell r="AC383"/>
          <cell r="AD383"/>
          <cell r="AE383"/>
          <cell r="AH383"/>
          <cell r="AI383"/>
          <cell r="AJ383"/>
          <cell r="AK383"/>
          <cell r="AL383"/>
          <cell r="AO383"/>
          <cell r="AP383"/>
          <cell r="AQ383"/>
          <cell r="AR383"/>
          <cell r="AS383"/>
          <cell r="AV383"/>
          <cell r="AW383"/>
          <cell r="AX383"/>
          <cell r="AY383"/>
          <cell r="AZ383"/>
          <cell r="BC383"/>
          <cell r="BD383"/>
          <cell r="BE383"/>
          <cell r="BF383"/>
          <cell r="BG383"/>
          <cell r="BJ383"/>
          <cell r="BK383"/>
          <cell r="BL383"/>
          <cell r="BM383"/>
          <cell r="BN383"/>
          <cell r="BQ383"/>
          <cell r="BR383"/>
          <cell r="BS383"/>
          <cell r="BT383"/>
          <cell r="BU383"/>
          <cell r="BX383"/>
          <cell r="BY383"/>
          <cell r="BZ383"/>
          <cell r="CA383"/>
          <cell r="CB383"/>
        </row>
        <row r="384">
          <cell r="T384"/>
          <cell r="U384"/>
          <cell r="V384"/>
          <cell r="W384"/>
          <cell r="X384"/>
          <cell r="AA384"/>
          <cell r="AB384"/>
          <cell r="AC384"/>
          <cell r="AD384"/>
          <cell r="AE384"/>
          <cell r="AH384"/>
          <cell r="AI384"/>
          <cell r="AJ384"/>
          <cell r="AK384"/>
          <cell r="AL384"/>
          <cell r="AO384"/>
          <cell r="AP384"/>
          <cell r="AQ384"/>
          <cell r="AR384"/>
          <cell r="AS384"/>
          <cell r="AV384"/>
          <cell r="AW384"/>
          <cell r="AX384"/>
          <cell r="AY384"/>
          <cell r="AZ384"/>
          <cell r="BC384"/>
          <cell r="BD384"/>
          <cell r="BE384"/>
          <cell r="BF384"/>
          <cell r="BG384"/>
          <cell r="BJ384"/>
          <cell r="BK384"/>
          <cell r="BL384"/>
          <cell r="BM384"/>
          <cell r="BN384"/>
          <cell r="BQ384"/>
          <cell r="BR384"/>
          <cell r="BS384"/>
          <cell r="BT384"/>
          <cell r="BU384"/>
          <cell r="BX384"/>
          <cell r="BY384"/>
          <cell r="BZ384"/>
          <cell r="CA384"/>
          <cell r="CB384"/>
        </row>
        <row r="385">
          <cell r="T385"/>
          <cell r="U385"/>
          <cell r="V385"/>
          <cell r="W385"/>
          <cell r="X385"/>
          <cell r="AA385"/>
          <cell r="AB385"/>
          <cell r="AC385"/>
          <cell r="AD385"/>
          <cell r="AE385"/>
          <cell r="AH385"/>
          <cell r="AI385"/>
          <cell r="AJ385"/>
          <cell r="AK385"/>
          <cell r="AL385"/>
          <cell r="AO385"/>
          <cell r="AP385"/>
          <cell r="AQ385"/>
          <cell r="AR385"/>
          <cell r="AS385"/>
          <cell r="AV385"/>
          <cell r="AW385"/>
          <cell r="AX385"/>
          <cell r="AY385"/>
          <cell r="AZ385"/>
          <cell r="BC385"/>
          <cell r="BD385"/>
          <cell r="BE385"/>
          <cell r="BF385"/>
          <cell r="BG385"/>
          <cell r="BJ385"/>
          <cell r="BK385"/>
          <cell r="BL385"/>
          <cell r="BM385"/>
          <cell r="BN385"/>
          <cell r="BQ385"/>
          <cell r="BR385"/>
          <cell r="BS385"/>
          <cell r="BT385"/>
          <cell r="BU385"/>
          <cell r="BX385"/>
          <cell r="BY385"/>
          <cell r="BZ385"/>
          <cell r="CA385"/>
          <cell r="CB385"/>
        </row>
        <row r="386">
          <cell r="T386"/>
          <cell r="U386"/>
          <cell r="V386"/>
          <cell r="W386"/>
          <cell r="X386"/>
          <cell r="AA386"/>
          <cell r="AB386"/>
          <cell r="AC386"/>
          <cell r="AD386"/>
          <cell r="AE386"/>
          <cell r="AH386"/>
          <cell r="AI386"/>
          <cell r="AJ386"/>
          <cell r="AK386"/>
          <cell r="AL386"/>
          <cell r="AO386"/>
          <cell r="AP386"/>
          <cell r="AQ386"/>
          <cell r="AR386"/>
          <cell r="AS386"/>
          <cell r="AV386"/>
          <cell r="AW386"/>
          <cell r="AX386"/>
          <cell r="AY386"/>
          <cell r="AZ386"/>
          <cell r="BC386"/>
          <cell r="BD386"/>
          <cell r="BE386"/>
          <cell r="BF386"/>
          <cell r="BG386"/>
          <cell r="BJ386"/>
          <cell r="BK386"/>
          <cell r="BL386"/>
          <cell r="BM386"/>
          <cell r="BN386"/>
          <cell r="BQ386"/>
          <cell r="BR386"/>
          <cell r="BS386"/>
          <cell r="BT386"/>
          <cell r="BU386"/>
          <cell r="BX386"/>
          <cell r="BY386"/>
          <cell r="BZ386"/>
          <cell r="CA386"/>
          <cell r="CB386"/>
        </row>
        <row r="391">
          <cell r="T391"/>
          <cell r="U391"/>
          <cell r="V391"/>
          <cell r="W391"/>
          <cell r="X391"/>
          <cell r="AA391"/>
          <cell r="AB391"/>
          <cell r="AC391"/>
          <cell r="AD391"/>
          <cell r="AE391"/>
          <cell r="AH391"/>
          <cell r="AI391"/>
          <cell r="AJ391"/>
          <cell r="AK391"/>
          <cell r="AL391"/>
          <cell r="AO391"/>
          <cell r="AP391"/>
          <cell r="AQ391"/>
          <cell r="AR391"/>
          <cell r="AS391"/>
          <cell r="AV391"/>
          <cell r="AW391"/>
          <cell r="AX391"/>
          <cell r="AY391"/>
          <cell r="AZ391"/>
          <cell r="BC391"/>
          <cell r="BD391"/>
          <cell r="BE391"/>
          <cell r="BF391"/>
          <cell r="BG391"/>
          <cell r="BJ391"/>
          <cell r="BK391"/>
          <cell r="BL391"/>
          <cell r="BM391"/>
          <cell r="BN391"/>
          <cell r="BQ391"/>
          <cell r="BR391"/>
          <cell r="BS391"/>
          <cell r="BT391"/>
          <cell r="BU391"/>
          <cell r="BX391"/>
          <cell r="BY391"/>
          <cell r="BZ391"/>
          <cell r="CA391"/>
          <cell r="CB391"/>
        </row>
        <row r="392">
          <cell r="T392"/>
          <cell r="U392"/>
          <cell r="V392"/>
          <cell r="W392"/>
          <cell r="X392"/>
          <cell r="AA392"/>
          <cell r="AB392"/>
          <cell r="AC392"/>
          <cell r="AD392"/>
          <cell r="AE392"/>
          <cell r="AH392"/>
          <cell r="AI392"/>
          <cell r="AJ392"/>
          <cell r="AK392"/>
          <cell r="AL392"/>
          <cell r="AO392"/>
          <cell r="AP392"/>
          <cell r="AQ392"/>
          <cell r="AR392"/>
          <cell r="AS392"/>
          <cell r="AV392"/>
          <cell r="AW392"/>
          <cell r="AX392"/>
          <cell r="AY392"/>
          <cell r="AZ392"/>
          <cell r="BC392"/>
          <cell r="BD392"/>
          <cell r="BE392"/>
          <cell r="BF392"/>
          <cell r="BG392"/>
          <cell r="BJ392"/>
          <cell r="BK392"/>
          <cell r="BL392"/>
          <cell r="BM392"/>
          <cell r="BN392"/>
          <cell r="BQ392"/>
          <cell r="BR392"/>
          <cell r="BS392"/>
          <cell r="BT392"/>
          <cell r="BU392"/>
          <cell r="BX392"/>
          <cell r="BY392"/>
          <cell r="BZ392"/>
          <cell r="CA392"/>
          <cell r="CB392"/>
        </row>
        <row r="393">
          <cell r="T393"/>
          <cell r="U393"/>
          <cell r="V393"/>
          <cell r="W393"/>
          <cell r="X393"/>
          <cell r="AA393"/>
          <cell r="AB393"/>
          <cell r="AC393"/>
          <cell r="AD393"/>
          <cell r="AE393"/>
          <cell r="AH393"/>
          <cell r="AI393"/>
          <cell r="AJ393"/>
          <cell r="AK393"/>
          <cell r="AL393"/>
          <cell r="AO393"/>
          <cell r="AP393"/>
          <cell r="AQ393"/>
          <cell r="AR393"/>
          <cell r="AS393"/>
          <cell r="AV393"/>
          <cell r="AW393"/>
          <cell r="AX393"/>
          <cell r="AY393"/>
          <cell r="AZ393"/>
          <cell r="BC393"/>
          <cell r="BD393"/>
          <cell r="BE393"/>
          <cell r="BF393"/>
          <cell r="BG393"/>
          <cell r="BJ393"/>
          <cell r="BK393"/>
          <cell r="BL393"/>
          <cell r="BM393"/>
          <cell r="BN393"/>
          <cell r="BQ393"/>
          <cell r="BR393"/>
          <cell r="BS393"/>
          <cell r="BT393"/>
          <cell r="BU393"/>
          <cell r="BX393"/>
          <cell r="BY393"/>
          <cell r="BZ393"/>
          <cell r="CA393"/>
          <cell r="CB393"/>
        </row>
        <row r="394">
          <cell r="T394"/>
          <cell r="U394"/>
          <cell r="V394"/>
          <cell r="W394"/>
          <cell r="X394"/>
          <cell r="AA394"/>
          <cell r="AB394"/>
          <cell r="AC394"/>
          <cell r="AD394"/>
          <cell r="AE394"/>
          <cell r="AH394"/>
          <cell r="AI394"/>
          <cell r="AJ394"/>
          <cell r="AK394"/>
          <cell r="AL394"/>
          <cell r="AO394"/>
          <cell r="AP394"/>
          <cell r="AQ394"/>
          <cell r="AR394"/>
          <cell r="AS394"/>
          <cell r="AV394"/>
          <cell r="AW394"/>
          <cell r="AX394"/>
          <cell r="AY394"/>
          <cell r="AZ394"/>
          <cell r="BC394"/>
          <cell r="BD394"/>
          <cell r="BE394"/>
          <cell r="BF394"/>
          <cell r="BG394"/>
          <cell r="BJ394"/>
          <cell r="BK394"/>
          <cell r="BL394"/>
          <cell r="BM394"/>
          <cell r="BN394"/>
          <cell r="BQ394"/>
          <cell r="BR394"/>
          <cell r="BS394"/>
          <cell r="BT394"/>
          <cell r="BU394"/>
          <cell r="BX394"/>
          <cell r="BY394"/>
          <cell r="BZ394"/>
          <cell r="CA394"/>
          <cell r="CB394"/>
        </row>
        <row r="399">
          <cell r="T399"/>
          <cell r="U399"/>
          <cell r="V399"/>
          <cell r="W399"/>
          <cell r="X399"/>
          <cell r="AA399"/>
          <cell r="AB399"/>
          <cell r="AC399"/>
          <cell r="AD399"/>
          <cell r="AE399"/>
          <cell r="AH399"/>
          <cell r="AI399"/>
          <cell r="AJ399"/>
          <cell r="AK399"/>
          <cell r="AL399"/>
          <cell r="AO399"/>
          <cell r="AP399"/>
          <cell r="AQ399"/>
          <cell r="AR399"/>
          <cell r="AS399"/>
          <cell r="AV399"/>
          <cell r="AW399"/>
          <cell r="AX399"/>
          <cell r="AY399"/>
          <cell r="AZ399"/>
          <cell r="BC399"/>
          <cell r="BD399"/>
          <cell r="BE399"/>
          <cell r="BF399"/>
          <cell r="BG399"/>
          <cell r="BJ399"/>
          <cell r="BK399"/>
          <cell r="BL399"/>
          <cell r="BM399"/>
          <cell r="BN399"/>
          <cell r="BQ399"/>
          <cell r="BR399"/>
          <cell r="BS399"/>
          <cell r="BT399"/>
          <cell r="BU399"/>
          <cell r="BX399"/>
          <cell r="BY399"/>
          <cell r="BZ399"/>
          <cell r="CA399"/>
          <cell r="CB399"/>
        </row>
        <row r="400">
          <cell r="T400"/>
          <cell r="U400"/>
          <cell r="V400"/>
          <cell r="W400"/>
          <cell r="X400"/>
          <cell r="AA400"/>
          <cell r="AB400"/>
          <cell r="AC400"/>
          <cell r="AD400"/>
          <cell r="AE400"/>
          <cell r="AH400"/>
          <cell r="AI400"/>
          <cell r="AJ400"/>
          <cell r="AK400"/>
          <cell r="AL400"/>
          <cell r="AO400"/>
          <cell r="AP400"/>
          <cell r="AQ400"/>
          <cell r="AR400"/>
          <cell r="AS400"/>
          <cell r="AV400"/>
          <cell r="AW400"/>
          <cell r="AX400"/>
          <cell r="AY400"/>
          <cell r="AZ400"/>
          <cell r="BC400"/>
          <cell r="BD400"/>
          <cell r="BE400"/>
          <cell r="BF400"/>
          <cell r="BG400"/>
          <cell r="BJ400"/>
          <cell r="BK400"/>
          <cell r="BL400"/>
          <cell r="BM400"/>
          <cell r="BN400"/>
          <cell r="BQ400"/>
          <cell r="BR400"/>
          <cell r="BS400"/>
          <cell r="BT400"/>
          <cell r="BU400"/>
          <cell r="BX400"/>
          <cell r="BY400"/>
          <cell r="BZ400"/>
          <cell r="CA400"/>
          <cell r="CB400"/>
        </row>
        <row r="401">
          <cell r="T401"/>
          <cell r="U401"/>
          <cell r="V401"/>
          <cell r="W401"/>
          <cell r="X401"/>
          <cell r="AA401"/>
          <cell r="AB401"/>
          <cell r="AC401"/>
          <cell r="AD401"/>
          <cell r="AE401"/>
          <cell r="AH401"/>
          <cell r="AI401"/>
          <cell r="AJ401"/>
          <cell r="AK401"/>
          <cell r="AL401"/>
          <cell r="AO401"/>
          <cell r="AP401"/>
          <cell r="AQ401"/>
          <cell r="AR401"/>
          <cell r="AS401"/>
          <cell r="AV401"/>
          <cell r="AW401"/>
          <cell r="AX401"/>
          <cell r="AY401"/>
          <cell r="AZ401"/>
          <cell r="BC401"/>
          <cell r="BD401"/>
          <cell r="BE401"/>
          <cell r="BF401"/>
          <cell r="BG401"/>
          <cell r="BJ401"/>
          <cell r="BK401"/>
          <cell r="BL401"/>
          <cell r="BM401"/>
          <cell r="BN401"/>
          <cell r="BQ401"/>
          <cell r="BR401"/>
          <cell r="BS401"/>
          <cell r="BT401"/>
          <cell r="BU401"/>
          <cell r="BX401"/>
          <cell r="BY401"/>
          <cell r="BZ401"/>
          <cell r="CA401"/>
          <cell r="CB401"/>
        </row>
        <row r="402">
          <cell r="T402"/>
          <cell r="U402"/>
          <cell r="V402"/>
          <cell r="W402"/>
          <cell r="X402"/>
          <cell r="AA402"/>
          <cell r="AB402"/>
          <cell r="AC402"/>
          <cell r="AD402"/>
          <cell r="AE402"/>
          <cell r="AH402"/>
          <cell r="AI402"/>
          <cell r="AJ402"/>
          <cell r="AK402"/>
          <cell r="AL402"/>
          <cell r="AO402"/>
          <cell r="AP402"/>
          <cell r="AQ402"/>
          <cell r="AR402"/>
          <cell r="AS402"/>
          <cell r="AV402"/>
          <cell r="AW402"/>
          <cell r="AX402"/>
          <cell r="AY402"/>
          <cell r="AZ402"/>
          <cell r="BC402"/>
          <cell r="BD402"/>
          <cell r="BE402"/>
          <cell r="BF402"/>
          <cell r="BG402"/>
          <cell r="BJ402"/>
          <cell r="BK402"/>
          <cell r="BL402"/>
          <cell r="BM402"/>
          <cell r="BN402"/>
          <cell r="BQ402"/>
          <cell r="BR402"/>
          <cell r="BS402"/>
          <cell r="BT402"/>
          <cell r="BU402"/>
          <cell r="BX402"/>
          <cell r="BY402"/>
          <cell r="BZ402"/>
          <cell r="CA402"/>
          <cell r="CB402"/>
        </row>
        <row r="407">
          <cell r="T407"/>
          <cell r="U407"/>
          <cell r="V407"/>
          <cell r="W407"/>
          <cell r="X407"/>
          <cell r="AA407"/>
          <cell r="AB407"/>
          <cell r="AC407"/>
          <cell r="AD407"/>
          <cell r="AE407"/>
          <cell r="AH407"/>
          <cell r="AI407"/>
          <cell r="AJ407"/>
          <cell r="AK407"/>
          <cell r="AL407"/>
          <cell r="AO407"/>
          <cell r="AP407"/>
          <cell r="AQ407"/>
          <cell r="AR407"/>
          <cell r="AS407"/>
          <cell r="AV407"/>
          <cell r="AW407"/>
          <cell r="AX407"/>
          <cell r="AY407"/>
          <cell r="AZ407"/>
          <cell r="BC407"/>
          <cell r="BD407"/>
          <cell r="BE407"/>
          <cell r="BF407"/>
          <cell r="BG407"/>
          <cell r="BJ407"/>
          <cell r="BK407"/>
          <cell r="BL407"/>
          <cell r="BM407"/>
          <cell r="BN407"/>
          <cell r="BQ407"/>
          <cell r="BR407"/>
          <cell r="BS407"/>
          <cell r="BT407"/>
          <cell r="BU407"/>
          <cell r="BX407"/>
          <cell r="BY407"/>
          <cell r="BZ407"/>
          <cell r="CA407"/>
          <cell r="CB407"/>
        </row>
        <row r="408">
          <cell r="T408"/>
          <cell r="U408"/>
          <cell r="V408"/>
          <cell r="W408"/>
          <cell r="X408"/>
          <cell r="AA408"/>
          <cell r="AB408"/>
          <cell r="AC408"/>
          <cell r="AD408"/>
          <cell r="AE408"/>
          <cell r="AH408"/>
          <cell r="AI408"/>
          <cell r="AJ408"/>
          <cell r="AK408"/>
          <cell r="AL408"/>
          <cell r="AO408"/>
          <cell r="AP408"/>
          <cell r="AQ408"/>
          <cell r="AR408"/>
          <cell r="AS408"/>
          <cell r="AV408"/>
          <cell r="AW408"/>
          <cell r="AX408"/>
          <cell r="AY408"/>
          <cell r="AZ408"/>
          <cell r="BC408"/>
          <cell r="BD408"/>
          <cell r="BE408"/>
          <cell r="BF408"/>
          <cell r="BG408"/>
          <cell r="BJ408"/>
          <cell r="BK408"/>
          <cell r="BL408"/>
          <cell r="BM408"/>
          <cell r="BN408"/>
          <cell r="BQ408"/>
          <cell r="BR408"/>
          <cell r="BS408"/>
          <cell r="BT408"/>
          <cell r="BU408"/>
          <cell r="BX408"/>
          <cell r="BY408"/>
          <cell r="BZ408"/>
          <cell r="CA408"/>
          <cell r="CB408"/>
        </row>
        <row r="409">
          <cell r="T409"/>
          <cell r="U409"/>
          <cell r="V409"/>
          <cell r="W409"/>
          <cell r="X409"/>
          <cell r="AA409"/>
          <cell r="AB409"/>
          <cell r="AC409"/>
          <cell r="AD409"/>
          <cell r="AE409"/>
          <cell r="AH409"/>
          <cell r="AI409"/>
          <cell r="AJ409"/>
          <cell r="AK409"/>
          <cell r="AL409"/>
          <cell r="AO409"/>
          <cell r="AP409"/>
          <cell r="AQ409"/>
          <cell r="AR409"/>
          <cell r="AS409"/>
          <cell r="AV409"/>
          <cell r="AW409"/>
          <cell r="AX409"/>
          <cell r="AY409"/>
          <cell r="AZ409"/>
          <cell r="BC409"/>
          <cell r="BD409"/>
          <cell r="BE409"/>
          <cell r="BF409"/>
          <cell r="BG409"/>
          <cell r="BJ409"/>
          <cell r="BK409"/>
          <cell r="BL409"/>
          <cell r="BM409"/>
          <cell r="BN409"/>
          <cell r="BQ409"/>
          <cell r="BR409"/>
          <cell r="BS409"/>
          <cell r="BT409"/>
          <cell r="BU409"/>
          <cell r="BX409"/>
          <cell r="BY409"/>
          <cell r="BZ409"/>
          <cell r="CA409"/>
          <cell r="CB409"/>
        </row>
        <row r="410">
          <cell r="T410"/>
          <cell r="U410"/>
          <cell r="V410"/>
          <cell r="W410"/>
          <cell r="X410"/>
          <cell r="AA410"/>
          <cell r="AB410"/>
          <cell r="AC410"/>
          <cell r="AD410"/>
          <cell r="AE410"/>
          <cell r="AH410"/>
          <cell r="AI410"/>
          <cell r="AJ410"/>
          <cell r="AK410"/>
          <cell r="AL410"/>
          <cell r="AO410"/>
          <cell r="AP410"/>
          <cell r="AQ410"/>
          <cell r="AR410"/>
          <cell r="AS410"/>
          <cell r="AV410"/>
          <cell r="AW410"/>
          <cell r="AX410"/>
          <cell r="AY410"/>
          <cell r="AZ410"/>
          <cell r="BC410"/>
          <cell r="BD410"/>
          <cell r="BE410"/>
          <cell r="BF410"/>
          <cell r="BG410"/>
          <cell r="BJ410"/>
          <cell r="BK410"/>
          <cell r="BL410"/>
          <cell r="BM410"/>
          <cell r="BN410"/>
          <cell r="BQ410"/>
          <cell r="BR410"/>
          <cell r="BS410"/>
          <cell r="BT410"/>
          <cell r="BU410"/>
          <cell r="BX410"/>
          <cell r="BY410"/>
          <cell r="BZ410"/>
          <cell r="CA410"/>
          <cell r="CB410"/>
        </row>
        <row r="415">
          <cell r="T415"/>
          <cell r="U415"/>
          <cell r="V415"/>
          <cell r="W415"/>
          <cell r="X415"/>
          <cell r="AA415"/>
          <cell r="AB415"/>
          <cell r="AC415"/>
          <cell r="AD415"/>
          <cell r="AE415"/>
          <cell r="AH415"/>
          <cell r="AI415"/>
          <cell r="AJ415"/>
          <cell r="AK415"/>
          <cell r="AL415"/>
          <cell r="AO415"/>
          <cell r="AP415"/>
          <cell r="AQ415"/>
          <cell r="AR415"/>
          <cell r="AS415"/>
          <cell r="AV415"/>
          <cell r="AW415"/>
          <cell r="AX415"/>
          <cell r="AY415"/>
          <cell r="AZ415"/>
          <cell r="BC415"/>
          <cell r="BD415"/>
          <cell r="BE415"/>
          <cell r="BF415"/>
          <cell r="BG415"/>
          <cell r="BJ415"/>
          <cell r="BK415"/>
          <cell r="BL415"/>
          <cell r="BM415"/>
          <cell r="BN415"/>
          <cell r="BQ415"/>
          <cell r="BR415"/>
          <cell r="BS415"/>
          <cell r="BT415"/>
          <cell r="BU415"/>
          <cell r="BX415"/>
          <cell r="BY415"/>
          <cell r="BZ415"/>
          <cell r="CA415"/>
          <cell r="CB415"/>
        </row>
        <row r="416">
          <cell r="T416"/>
          <cell r="U416"/>
          <cell r="V416"/>
          <cell r="W416"/>
          <cell r="X416"/>
          <cell r="AA416"/>
          <cell r="AB416"/>
          <cell r="AC416"/>
          <cell r="AD416"/>
          <cell r="AE416"/>
          <cell r="AH416"/>
          <cell r="AI416"/>
          <cell r="AJ416"/>
          <cell r="AK416"/>
          <cell r="AL416"/>
          <cell r="AO416"/>
          <cell r="AP416"/>
          <cell r="AQ416"/>
          <cell r="AR416"/>
          <cell r="AS416"/>
          <cell r="AV416"/>
          <cell r="AW416"/>
          <cell r="AX416"/>
          <cell r="AY416"/>
          <cell r="AZ416"/>
          <cell r="BC416"/>
          <cell r="BD416"/>
          <cell r="BE416"/>
          <cell r="BF416"/>
          <cell r="BG416"/>
          <cell r="BJ416"/>
          <cell r="BK416"/>
          <cell r="BL416"/>
          <cell r="BM416"/>
          <cell r="BN416"/>
          <cell r="BQ416"/>
          <cell r="BR416"/>
          <cell r="BS416"/>
          <cell r="BT416"/>
          <cell r="BU416"/>
          <cell r="BX416"/>
          <cell r="BY416"/>
          <cell r="BZ416"/>
          <cell r="CA416"/>
          <cell r="CB416"/>
        </row>
        <row r="417">
          <cell r="T417"/>
          <cell r="U417"/>
          <cell r="V417"/>
          <cell r="W417"/>
          <cell r="X417"/>
          <cell r="AA417"/>
          <cell r="AB417"/>
          <cell r="AC417"/>
          <cell r="AD417"/>
          <cell r="AE417"/>
          <cell r="AH417"/>
          <cell r="AI417"/>
          <cell r="AJ417"/>
          <cell r="AK417"/>
          <cell r="AL417"/>
          <cell r="AO417"/>
          <cell r="AP417"/>
          <cell r="AQ417"/>
          <cell r="AR417"/>
          <cell r="AS417"/>
          <cell r="AV417"/>
          <cell r="AW417"/>
          <cell r="AX417"/>
          <cell r="AY417"/>
          <cell r="AZ417"/>
          <cell r="BC417"/>
          <cell r="BD417"/>
          <cell r="BE417"/>
          <cell r="BF417"/>
          <cell r="BG417"/>
          <cell r="BJ417"/>
          <cell r="BK417"/>
          <cell r="BL417"/>
          <cell r="BM417"/>
          <cell r="BN417"/>
          <cell r="BQ417"/>
          <cell r="BR417"/>
          <cell r="BS417"/>
          <cell r="BT417"/>
          <cell r="BU417"/>
          <cell r="BX417"/>
          <cell r="BY417"/>
          <cell r="BZ417"/>
          <cell r="CA417"/>
          <cell r="CB417"/>
        </row>
        <row r="418">
          <cell r="T418"/>
          <cell r="U418"/>
          <cell r="V418"/>
          <cell r="W418"/>
          <cell r="X418"/>
          <cell r="AA418"/>
          <cell r="AB418"/>
          <cell r="AC418"/>
          <cell r="AD418"/>
          <cell r="AE418"/>
          <cell r="AH418"/>
          <cell r="AI418"/>
          <cell r="AJ418"/>
          <cell r="AK418"/>
          <cell r="AL418"/>
          <cell r="AO418"/>
          <cell r="AP418"/>
          <cell r="AQ418"/>
          <cell r="AR418"/>
          <cell r="AS418"/>
          <cell r="AV418"/>
          <cell r="AW418"/>
          <cell r="AX418"/>
          <cell r="AY418"/>
          <cell r="AZ418"/>
          <cell r="BC418"/>
          <cell r="BD418"/>
          <cell r="BE418"/>
          <cell r="BF418"/>
          <cell r="BG418"/>
          <cell r="BJ418"/>
          <cell r="BK418"/>
          <cell r="BL418"/>
          <cell r="BM418"/>
          <cell r="BN418"/>
          <cell r="BQ418"/>
          <cell r="BR418"/>
          <cell r="BS418"/>
          <cell r="BT418"/>
          <cell r="BU418"/>
          <cell r="BX418"/>
          <cell r="BY418"/>
          <cell r="BZ418"/>
          <cell r="CA418"/>
          <cell r="CB418"/>
        </row>
        <row r="423">
          <cell r="T423"/>
          <cell r="U423"/>
          <cell r="V423"/>
          <cell r="W423"/>
          <cell r="X423"/>
          <cell r="AA423"/>
          <cell r="AB423"/>
          <cell r="AC423"/>
          <cell r="AD423"/>
          <cell r="AE423"/>
          <cell r="AH423"/>
          <cell r="AI423"/>
          <cell r="AJ423"/>
          <cell r="AK423"/>
          <cell r="AL423"/>
          <cell r="AO423"/>
          <cell r="AP423"/>
          <cell r="AQ423"/>
          <cell r="AR423"/>
          <cell r="AS423"/>
          <cell r="AV423"/>
          <cell r="AW423"/>
          <cell r="AX423"/>
          <cell r="AY423"/>
          <cell r="AZ423"/>
          <cell r="BC423"/>
          <cell r="BD423"/>
          <cell r="BE423"/>
          <cell r="BF423"/>
          <cell r="BG423"/>
          <cell r="BJ423"/>
          <cell r="BK423"/>
          <cell r="BL423"/>
          <cell r="BM423"/>
          <cell r="BN423"/>
          <cell r="BQ423"/>
          <cell r="BR423"/>
          <cell r="BS423"/>
          <cell r="BT423"/>
          <cell r="BU423"/>
          <cell r="BX423"/>
          <cell r="BY423"/>
          <cell r="BZ423"/>
          <cell r="CA423"/>
          <cell r="CB423"/>
        </row>
        <row r="424">
          <cell r="T424"/>
          <cell r="U424"/>
          <cell r="V424"/>
          <cell r="W424"/>
          <cell r="X424"/>
          <cell r="AA424"/>
          <cell r="AB424"/>
          <cell r="AC424"/>
          <cell r="AD424"/>
          <cell r="AE424"/>
          <cell r="AH424"/>
          <cell r="AI424"/>
          <cell r="AJ424"/>
          <cell r="AK424"/>
          <cell r="AL424"/>
          <cell r="AO424"/>
          <cell r="AP424"/>
          <cell r="AQ424"/>
          <cell r="AR424"/>
          <cell r="AS424"/>
          <cell r="AV424"/>
          <cell r="AW424"/>
          <cell r="AX424"/>
          <cell r="AY424"/>
          <cell r="AZ424"/>
          <cell r="BC424"/>
          <cell r="BD424"/>
          <cell r="BE424"/>
          <cell r="BF424"/>
          <cell r="BG424"/>
          <cell r="BJ424"/>
          <cell r="BK424"/>
          <cell r="BL424"/>
          <cell r="BM424"/>
          <cell r="BN424"/>
          <cell r="BQ424"/>
          <cell r="BR424"/>
          <cell r="BS424"/>
          <cell r="BT424"/>
          <cell r="BU424"/>
          <cell r="BX424"/>
          <cell r="BY424"/>
          <cell r="BZ424"/>
          <cell r="CA424"/>
          <cell r="CB424"/>
        </row>
        <row r="425">
          <cell r="T425"/>
          <cell r="U425"/>
          <cell r="V425"/>
          <cell r="W425"/>
          <cell r="X425"/>
          <cell r="AA425"/>
          <cell r="AB425"/>
          <cell r="AC425"/>
          <cell r="AD425"/>
          <cell r="AE425"/>
          <cell r="AH425"/>
          <cell r="AI425"/>
          <cell r="AJ425"/>
          <cell r="AK425"/>
          <cell r="AL425"/>
          <cell r="AO425"/>
          <cell r="AP425"/>
          <cell r="AQ425"/>
          <cell r="AR425"/>
          <cell r="AS425"/>
          <cell r="AV425"/>
          <cell r="AW425"/>
          <cell r="AX425"/>
          <cell r="AY425"/>
          <cell r="AZ425"/>
          <cell r="BC425"/>
          <cell r="BD425"/>
          <cell r="BE425"/>
          <cell r="BF425"/>
          <cell r="BG425"/>
          <cell r="BJ425"/>
          <cell r="BK425"/>
          <cell r="BL425"/>
          <cell r="BM425"/>
          <cell r="BN425"/>
          <cell r="BQ425"/>
          <cell r="BR425"/>
          <cell r="BS425"/>
          <cell r="BT425"/>
          <cell r="BU425"/>
          <cell r="BX425"/>
          <cell r="BY425"/>
          <cell r="BZ425"/>
          <cell r="CA425"/>
          <cell r="CB425"/>
        </row>
        <row r="426">
          <cell r="T426"/>
          <cell r="U426"/>
          <cell r="V426"/>
          <cell r="W426"/>
          <cell r="X426"/>
          <cell r="AA426"/>
          <cell r="AB426"/>
          <cell r="AC426"/>
          <cell r="AD426"/>
          <cell r="AE426"/>
          <cell r="AH426"/>
          <cell r="AI426"/>
          <cell r="AJ426"/>
          <cell r="AK426"/>
          <cell r="AL426"/>
          <cell r="AO426"/>
          <cell r="AP426"/>
          <cell r="AQ426"/>
          <cell r="AR426"/>
          <cell r="AS426"/>
          <cell r="AV426"/>
          <cell r="AW426"/>
          <cell r="AX426"/>
          <cell r="AY426"/>
          <cell r="AZ426"/>
          <cell r="BC426"/>
          <cell r="BD426"/>
          <cell r="BE426"/>
          <cell r="BF426"/>
          <cell r="BG426"/>
          <cell r="BJ426"/>
          <cell r="BK426"/>
          <cell r="BL426"/>
          <cell r="BM426"/>
          <cell r="BN426"/>
          <cell r="BQ426"/>
          <cell r="BR426"/>
          <cell r="BS426"/>
          <cell r="BT426"/>
          <cell r="BU426"/>
          <cell r="BX426"/>
          <cell r="BY426"/>
          <cell r="BZ426"/>
          <cell r="CA426"/>
          <cell r="CB426"/>
        </row>
        <row r="431">
          <cell r="T431"/>
          <cell r="U431"/>
          <cell r="V431"/>
          <cell r="W431"/>
          <cell r="X431"/>
          <cell r="AA431"/>
          <cell r="AB431"/>
          <cell r="AC431"/>
          <cell r="AD431"/>
          <cell r="AE431"/>
          <cell r="AH431"/>
          <cell r="AI431"/>
          <cell r="AJ431"/>
          <cell r="AK431"/>
          <cell r="AL431"/>
          <cell r="AO431"/>
          <cell r="AP431"/>
          <cell r="AQ431"/>
          <cell r="AR431"/>
          <cell r="AS431"/>
          <cell r="AV431"/>
          <cell r="AW431"/>
          <cell r="AX431"/>
          <cell r="AY431"/>
          <cell r="AZ431"/>
          <cell r="BC431"/>
          <cell r="BD431"/>
          <cell r="BE431"/>
          <cell r="BF431"/>
          <cell r="BG431"/>
          <cell r="BJ431"/>
          <cell r="BK431"/>
          <cell r="BL431"/>
          <cell r="BM431"/>
          <cell r="BN431"/>
          <cell r="BQ431"/>
          <cell r="BR431"/>
          <cell r="BS431"/>
          <cell r="BT431"/>
          <cell r="BU431"/>
          <cell r="BX431"/>
          <cell r="BY431"/>
          <cell r="BZ431"/>
          <cell r="CA431"/>
          <cell r="CB431"/>
        </row>
        <row r="432">
          <cell r="T432"/>
          <cell r="U432"/>
          <cell r="V432"/>
          <cell r="W432"/>
          <cell r="X432"/>
          <cell r="AA432"/>
          <cell r="AB432"/>
          <cell r="AC432"/>
          <cell r="AD432"/>
          <cell r="AE432"/>
          <cell r="AH432"/>
          <cell r="AI432"/>
          <cell r="AJ432"/>
          <cell r="AK432"/>
          <cell r="AL432"/>
          <cell r="AO432"/>
          <cell r="AP432"/>
          <cell r="AQ432"/>
          <cell r="AR432"/>
          <cell r="AS432"/>
          <cell r="AV432"/>
          <cell r="AW432"/>
          <cell r="AX432"/>
          <cell r="AY432"/>
          <cell r="AZ432"/>
          <cell r="BC432"/>
          <cell r="BD432"/>
          <cell r="BE432"/>
          <cell r="BF432"/>
          <cell r="BG432"/>
          <cell r="BJ432"/>
          <cell r="BK432"/>
          <cell r="BL432"/>
          <cell r="BM432"/>
          <cell r="BN432"/>
          <cell r="BQ432"/>
          <cell r="BR432"/>
          <cell r="BS432"/>
          <cell r="BT432"/>
          <cell r="BU432"/>
          <cell r="BX432"/>
          <cell r="BY432"/>
          <cell r="BZ432"/>
          <cell r="CA432"/>
          <cell r="CB432"/>
        </row>
        <row r="433">
          <cell r="T433"/>
          <cell r="U433"/>
          <cell r="V433"/>
          <cell r="W433"/>
          <cell r="X433"/>
          <cell r="AA433"/>
          <cell r="AB433"/>
          <cell r="AC433"/>
          <cell r="AD433"/>
          <cell r="AE433"/>
          <cell r="AH433"/>
          <cell r="AI433"/>
          <cell r="AJ433"/>
          <cell r="AK433"/>
          <cell r="AL433"/>
          <cell r="AO433"/>
          <cell r="AP433"/>
          <cell r="AQ433"/>
          <cell r="AR433"/>
          <cell r="AS433"/>
          <cell r="AV433"/>
          <cell r="AW433"/>
          <cell r="AX433"/>
          <cell r="AY433"/>
          <cell r="AZ433"/>
          <cell r="BC433"/>
          <cell r="BD433"/>
          <cell r="BE433"/>
          <cell r="BF433"/>
          <cell r="BG433"/>
          <cell r="BJ433"/>
          <cell r="BK433"/>
          <cell r="BL433"/>
          <cell r="BM433"/>
          <cell r="BN433"/>
          <cell r="BQ433"/>
          <cell r="BR433"/>
          <cell r="BS433"/>
          <cell r="BT433"/>
          <cell r="BU433"/>
          <cell r="BX433"/>
          <cell r="BY433"/>
          <cell r="BZ433"/>
          <cell r="CA433"/>
          <cell r="CB433"/>
        </row>
        <row r="434">
          <cell r="T434"/>
          <cell r="U434"/>
          <cell r="V434"/>
          <cell r="W434"/>
          <cell r="X434"/>
          <cell r="AA434"/>
          <cell r="AB434"/>
          <cell r="AC434"/>
          <cell r="AD434"/>
          <cell r="AE434"/>
          <cell r="AH434"/>
          <cell r="AI434"/>
          <cell r="AJ434"/>
          <cell r="AK434"/>
          <cell r="AL434"/>
          <cell r="AO434"/>
          <cell r="AP434"/>
          <cell r="AQ434"/>
          <cell r="AR434"/>
          <cell r="AS434"/>
          <cell r="AV434"/>
          <cell r="AW434"/>
          <cell r="AX434"/>
          <cell r="AY434"/>
          <cell r="AZ434"/>
          <cell r="BC434"/>
          <cell r="BD434"/>
          <cell r="BE434"/>
          <cell r="BF434"/>
          <cell r="BG434"/>
          <cell r="BJ434"/>
          <cell r="BK434"/>
          <cell r="BL434"/>
          <cell r="BM434"/>
          <cell r="BN434"/>
          <cell r="BQ434"/>
          <cell r="BR434"/>
          <cell r="BS434"/>
          <cell r="BT434"/>
          <cell r="BU434"/>
          <cell r="BX434"/>
          <cell r="BY434"/>
          <cell r="BZ434"/>
          <cell r="CA434"/>
          <cell r="CB434"/>
        </row>
        <row r="439">
          <cell r="T439"/>
          <cell r="U439"/>
          <cell r="V439"/>
          <cell r="W439"/>
          <cell r="X439"/>
          <cell r="AA439"/>
          <cell r="AB439"/>
          <cell r="AC439"/>
          <cell r="AD439"/>
          <cell r="AE439"/>
          <cell r="AH439"/>
          <cell r="AI439"/>
          <cell r="AJ439"/>
          <cell r="AK439"/>
          <cell r="AL439"/>
          <cell r="AO439"/>
          <cell r="AP439"/>
          <cell r="AQ439"/>
          <cell r="AR439"/>
          <cell r="AS439"/>
          <cell r="AV439"/>
          <cell r="AW439"/>
          <cell r="AX439"/>
          <cell r="AY439"/>
          <cell r="AZ439"/>
          <cell r="BC439"/>
          <cell r="BD439"/>
          <cell r="BE439"/>
          <cell r="BF439"/>
          <cell r="BG439"/>
          <cell r="BJ439"/>
          <cell r="BK439"/>
          <cell r="BL439"/>
          <cell r="BM439"/>
          <cell r="BN439"/>
          <cell r="BQ439"/>
          <cell r="BR439"/>
          <cell r="BS439"/>
          <cell r="BT439"/>
          <cell r="BU439"/>
          <cell r="BX439"/>
          <cell r="BY439"/>
          <cell r="BZ439"/>
          <cell r="CA439"/>
          <cell r="CB439"/>
        </row>
        <row r="440">
          <cell r="T440"/>
          <cell r="U440"/>
          <cell r="V440"/>
          <cell r="W440"/>
          <cell r="X440"/>
          <cell r="AA440"/>
          <cell r="AB440"/>
          <cell r="AC440"/>
          <cell r="AD440"/>
          <cell r="AE440"/>
          <cell r="AH440"/>
          <cell r="AI440"/>
          <cell r="AJ440"/>
          <cell r="AK440"/>
          <cell r="AL440"/>
          <cell r="AO440"/>
          <cell r="AP440"/>
          <cell r="AQ440"/>
          <cell r="AR440"/>
          <cell r="AS440"/>
          <cell r="AV440"/>
          <cell r="AW440"/>
          <cell r="AX440"/>
          <cell r="AY440"/>
          <cell r="AZ440"/>
          <cell r="BC440"/>
          <cell r="BD440"/>
          <cell r="BE440"/>
          <cell r="BF440"/>
          <cell r="BG440"/>
          <cell r="BJ440"/>
          <cell r="BK440"/>
          <cell r="BL440"/>
          <cell r="BM440"/>
          <cell r="BN440"/>
          <cell r="BQ440"/>
          <cell r="BR440"/>
          <cell r="BS440"/>
          <cell r="BT440"/>
          <cell r="BU440"/>
          <cell r="BX440"/>
          <cell r="BY440"/>
          <cell r="BZ440"/>
          <cell r="CA440"/>
          <cell r="CB440"/>
        </row>
        <row r="441">
          <cell r="T441"/>
          <cell r="U441"/>
          <cell r="V441"/>
          <cell r="W441"/>
          <cell r="X441"/>
          <cell r="AA441"/>
          <cell r="AB441"/>
          <cell r="AC441"/>
          <cell r="AD441"/>
          <cell r="AE441"/>
          <cell r="AH441"/>
          <cell r="AI441"/>
          <cell r="AJ441"/>
          <cell r="AK441"/>
          <cell r="AL441"/>
          <cell r="AO441"/>
          <cell r="AP441"/>
          <cell r="AQ441"/>
          <cell r="AR441"/>
          <cell r="AS441"/>
          <cell r="AV441"/>
          <cell r="AW441"/>
          <cell r="AX441"/>
          <cell r="AY441"/>
          <cell r="AZ441"/>
          <cell r="BC441"/>
          <cell r="BD441"/>
          <cell r="BE441"/>
          <cell r="BF441"/>
          <cell r="BG441"/>
          <cell r="BJ441"/>
          <cell r="BK441"/>
          <cell r="BL441"/>
          <cell r="BM441"/>
          <cell r="BN441"/>
          <cell r="BQ441"/>
          <cell r="BR441"/>
          <cell r="BS441"/>
          <cell r="BT441"/>
          <cell r="BU441"/>
          <cell r="BX441"/>
          <cell r="BY441"/>
          <cell r="BZ441"/>
          <cell r="CA441"/>
          <cell r="CB441"/>
        </row>
        <row r="442">
          <cell r="T442"/>
          <cell r="U442"/>
          <cell r="V442"/>
          <cell r="W442"/>
          <cell r="X442"/>
          <cell r="AA442"/>
          <cell r="AB442"/>
          <cell r="AC442"/>
          <cell r="AD442"/>
          <cell r="AE442"/>
          <cell r="AH442"/>
          <cell r="AI442"/>
          <cell r="AJ442"/>
          <cell r="AK442"/>
          <cell r="AL442"/>
          <cell r="AO442"/>
          <cell r="AP442"/>
          <cell r="AQ442"/>
          <cell r="AR442"/>
          <cell r="AS442"/>
          <cell r="AV442"/>
          <cell r="AW442"/>
          <cell r="AX442"/>
          <cell r="AY442"/>
          <cell r="AZ442"/>
          <cell r="BC442"/>
          <cell r="BD442"/>
          <cell r="BE442"/>
          <cell r="BF442"/>
          <cell r="BG442"/>
          <cell r="BJ442"/>
          <cell r="BK442"/>
          <cell r="BL442"/>
          <cell r="BM442"/>
          <cell r="BN442"/>
          <cell r="BQ442"/>
          <cell r="BR442"/>
          <cell r="BS442"/>
          <cell r="BT442"/>
          <cell r="BU442"/>
          <cell r="BX442"/>
          <cell r="BY442"/>
          <cell r="BZ442"/>
          <cell r="CA442"/>
          <cell r="CB442"/>
        </row>
        <row r="447">
          <cell r="T447"/>
          <cell r="U447"/>
          <cell r="V447"/>
          <cell r="W447"/>
          <cell r="X447"/>
          <cell r="AA447"/>
          <cell r="AB447"/>
          <cell r="AC447"/>
          <cell r="AD447"/>
          <cell r="AE447"/>
          <cell r="AH447"/>
          <cell r="AI447"/>
          <cell r="AJ447"/>
          <cell r="AK447"/>
          <cell r="AL447"/>
          <cell r="AO447"/>
          <cell r="AP447"/>
          <cell r="AQ447"/>
          <cell r="AR447"/>
          <cell r="AS447"/>
          <cell r="AV447"/>
          <cell r="AW447"/>
          <cell r="AX447"/>
          <cell r="AY447"/>
          <cell r="AZ447"/>
          <cell r="BC447"/>
          <cell r="BD447"/>
          <cell r="BE447"/>
          <cell r="BF447"/>
          <cell r="BG447"/>
          <cell r="BJ447"/>
          <cell r="BK447"/>
          <cell r="BL447"/>
          <cell r="BM447"/>
          <cell r="BN447"/>
          <cell r="BQ447"/>
          <cell r="BR447"/>
          <cell r="BS447"/>
          <cell r="BT447"/>
          <cell r="BU447"/>
          <cell r="BX447"/>
          <cell r="BY447"/>
          <cell r="BZ447"/>
          <cell r="CA447"/>
          <cell r="CB447"/>
        </row>
        <row r="448">
          <cell r="T448"/>
          <cell r="U448"/>
          <cell r="V448"/>
          <cell r="W448"/>
          <cell r="X448"/>
          <cell r="AA448"/>
          <cell r="AB448"/>
          <cell r="AC448"/>
          <cell r="AD448"/>
          <cell r="AE448"/>
          <cell r="AH448"/>
          <cell r="AI448"/>
          <cell r="AJ448"/>
          <cell r="AK448"/>
          <cell r="AL448"/>
          <cell r="AO448"/>
          <cell r="AP448"/>
          <cell r="AQ448"/>
          <cell r="AR448"/>
          <cell r="AS448"/>
          <cell r="AV448"/>
          <cell r="AW448"/>
          <cell r="AX448"/>
          <cell r="AY448"/>
          <cell r="AZ448"/>
          <cell r="BC448"/>
          <cell r="BD448"/>
          <cell r="BE448"/>
          <cell r="BF448"/>
          <cell r="BG448"/>
          <cell r="BJ448"/>
          <cell r="BK448"/>
          <cell r="BL448"/>
          <cell r="BM448"/>
          <cell r="BN448"/>
          <cell r="BQ448"/>
          <cell r="BR448"/>
          <cell r="BS448"/>
          <cell r="BT448"/>
          <cell r="BU448"/>
          <cell r="BX448"/>
          <cell r="BY448"/>
          <cell r="BZ448"/>
          <cell r="CA448"/>
          <cell r="CB448"/>
        </row>
        <row r="449">
          <cell r="T449"/>
          <cell r="U449"/>
          <cell r="V449"/>
          <cell r="W449"/>
          <cell r="X449"/>
          <cell r="AA449"/>
          <cell r="AB449"/>
          <cell r="AC449"/>
          <cell r="AD449"/>
          <cell r="AE449"/>
          <cell r="AH449"/>
          <cell r="AI449"/>
          <cell r="AJ449"/>
          <cell r="AK449"/>
          <cell r="AL449"/>
          <cell r="AO449"/>
          <cell r="AP449"/>
          <cell r="AQ449"/>
          <cell r="AR449"/>
          <cell r="AS449"/>
          <cell r="AV449"/>
          <cell r="AW449"/>
          <cell r="AX449"/>
          <cell r="AY449"/>
          <cell r="AZ449"/>
          <cell r="BC449"/>
          <cell r="BD449"/>
          <cell r="BE449"/>
          <cell r="BF449"/>
          <cell r="BG449"/>
          <cell r="BJ449"/>
          <cell r="BK449"/>
          <cell r="BL449"/>
          <cell r="BM449"/>
          <cell r="BN449"/>
          <cell r="BQ449"/>
          <cell r="BR449"/>
          <cell r="BS449"/>
          <cell r="BT449"/>
          <cell r="BU449"/>
          <cell r="BX449"/>
          <cell r="BY449"/>
          <cell r="BZ449"/>
          <cell r="CA449"/>
          <cell r="CB449"/>
        </row>
        <row r="450">
          <cell r="T450"/>
          <cell r="U450"/>
          <cell r="V450"/>
          <cell r="W450"/>
          <cell r="X450"/>
          <cell r="AA450"/>
          <cell r="AB450"/>
          <cell r="AC450"/>
          <cell r="AD450"/>
          <cell r="AE450"/>
          <cell r="AH450"/>
          <cell r="AI450"/>
          <cell r="AJ450"/>
          <cell r="AK450"/>
          <cell r="AL450"/>
          <cell r="AO450"/>
          <cell r="AP450"/>
          <cell r="AQ450"/>
          <cell r="AR450"/>
          <cell r="AS450"/>
          <cell r="AV450"/>
          <cell r="AW450"/>
          <cell r="AX450"/>
          <cell r="AY450"/>
          <cell r="AZ450"/>
          <cell r="BC450"/>
          <cell r="BD450"/>
          <cell r="BE450"/>
          <cell r="BF450"/>
          <cell r="BG450"/>
          <cell r="BJ450"/>
          <cell r="BK450"/>
          <cell r="BL450"/>
          <cell r="BM450"/>
          <cell r="BN450"/>
          <cell r="BQ450"/>
          <cell r="BR450"/>
          <cell r="BS450"/>
          <cell r="BT450"/>
          <cell r="BU450"/>
          <cell r="BX450"/>
          <cell r="BY450"/>
          <cell r="BZ450"/>
          <cell r="CA450"/>
          <cell r="CB450"/>
        </row>
        <row r="455">
          <cell r="T455"/>
          <cell r="U455"/>
          <cell r="V455"/>
          <cell r="W455"/>
          <cell r="X455"/>
          <cell r="AA455"/>
          <cell r="AB455"/>
          <cell r="AC455"/>
          <cell r="AD455"/>
          <cell r="AE455"/>
          <cell r="AH455"/>
          <cell r="AI455"/>
          <cell r="AJ455"/>
          <cell r="AK455"/>
          <cell r="AL455"/>
          <cell r="AO455"/>
          <cell r="AP455"/>
          <cell r="AQ455"/>
          <cell r="AR455"/>
          <cell r="AS455"/>
          <cell r="AV455"/>
          <cell r="AW455"/>
          <cell r="AX455"/>
          <cell r="AY455"/>
          <cell r="AZ455"/>
          <cell r="BC455"/>
          <cell r="BD455"/>
          <cell r="BE455"/>
          <cell r="BF455"/>
          <cell r="BG455"/>
          <cell r="BJ455"/>
          <cell r="BK455"/>
          <cell r="BL455"/>
          <cell r="BM455"/>
          <cell r="BN455"/>
          <cell r="BQ455"/>
          <cell r="BR455"/>
          <cell r="BS455"/>
          <cell r="BT455"/>
          <cell r="BU455"/>
          <cell r="BX455"/>
          <cell r="BY455"/>
          <cell r="BZ455"/>
          <cell r="CA455"/>
          <cell r="CB455"/>
        </row>
        <row r="456">
          <cell r="T456"/>
          <cell r="U456"/>
          <cell r="V456"/>
          <cell r="W456"/>
          <cell r="X456"/>
          <cell r="AA456"/>
          <cell r="AB456"/>
          <cell r="AC456"/>
          <cell r="AD456"/>
          <cell r="AE456"/>
          <cell r="AH456"/>
          <cell r="AI456"/>
          <cell r="AJ456"/>
          <cell r="AK456"/>
          <cell r="AL456"/>
          <cell r="AO456"/>
          <cell r="AP456"/>
          <cell r="AQ456"/>
          <cell r="AR456"/>
          <cell r="AS456"/>
          <cell r="AV456"/>
          <cell r="AW456"/>
          <cell r="AX456"/>
          <cell r="AY456"/>
          <cell r="AZ456"/>
          <cell r="BC456"/>
          <cell r="BD456"/>
          <cell r="BE456"/>
          <cell r="BF456"/>
          <cell r="BG456"/>
          <cell r="BJ456"/>
          <cell r="BK456"/>
          <cell r="BL456"/>
          <cell r="BM456"/>
          <cell r="BN456"/>
          <cell r="BQ456"/>
          <cell r="BR456"/>
          <cell r="BS456"/>
          <cell r="BT456"/>
          <cell r="BU456"/>
          <cell r="BX456"/>
          <cell r="BY456"/>
          <cell r="BZ456"/>
          <cell r="CA456"/>
          <cell r="CB456"/>
        </row>
        <row r="457">
          <cell r="T457"/>
          <cell r="U457"/>
          <cell r="V457"/>
          <cell r="W457"/>
          <cell r="X457"/>
          <cell r="AA457"/>
          <cell r="AB457"/>
          <cell r="AC457"/>
          <cell r="AD457"/>
          <cell r="AE457"/>
          <cell r="AH457"/>
          <cell r="AI457"/>
          <cell r="AJ457"/>
          <cell r="AK457"/>
          <cell r="AL457"/>
          <cell r="AO457"/>
          <cell r="AP457"/>
          <cell r="AQ457"/>
          <cell r="AR457"/>
          <cell r="AS457"/>
          <cell r="AV457"/>
          <cell r="AW457"/>
          <cell r="AX457"/>
          <cell r="AY457"/>
          <cell r="AZ457"/>
          <cell r="BC457"/>
          <cell r="BD457"/>
          <cell r="BE457"/>
          <cell r="BF457"/>
          <cell r="BG457"/>
          <cell r="BJ457"/>
          <cell r="BK457"/>
          <cell r="BL457"/>
          <cell r="BM457"/>
          <cell r="BN457"/>
          <cell r="BQ457"/>
          <cell r="BR457"/>
          <cell r="BS457"/>
          <cell r="BT457"/>
          <cell r="BU457"/>
          <cell r="BX457"/>
          <cell r="BY457"/>
          <cell r="BZ457"/>
          <cell r="CA457"/>
          <cell r="CB457"/>
        </row>
        <row r="458">
          <cell r="T458"/>
          <cell r="U458"/>
          <cell r="V458"/>
          <cell r="W458"/>
          <cell r="X458"/>
          <cell r="AA458"/>
          <cell r="AB458"/>
          <cell r="AC458"/>
          <cell r="AD458"/>
          <cell r="AE458"/>
          <cell r="AH458"/>
          <cell r="AI458"/>
          <cell r="AJ458"/>
          <cell r="AK458"/>
          <cell r="AL458"/>
          <cell r="AO458"/>
          <cell r="AP458"/>
          <cell r="AQ458"/>
          <cell r="AR458"/>
          <cell r="AS458"/>
          <cell r="AV458"/>
          <cell r="AW458"/>
          <cell r="AX458"/>
          <cell r="AY458"/>
          <cell r="AZ458"/>
          <cell r="BC458"/>
          <cell r="BD458"/>
          <cell r="BE458"/>
          <cell r="BF458"/>
          <cell r="BG458"/>
          <cell r="BJ458"/>
          <cell r="BK458"/>
          <cell r="BL458"/>
          <cell r="BM458"/>
          <cell r="BN458"/>
          <cell r="BQ458"/>
          <cell r="BR458"/>
          <cell r="BS458"/>
          <cell r="BT458"/>
          <cell r="BU458"/>
          <cell r="BX458"/>
          <cell r="BY458"/>
          <cell r="BZ458"/>
          <cell r="CA458"/>
          <cell r="CB458"/>
        </row>
        <row r="463">
          <cell r="T463"/>
          <cell r="U463"/>
          <cell r="V463"/>
          <cell r="W463"/>
          <cell r="X463"/>
          <cell r="AA463"/>
          <cell r="AB463"/>
          <cell r="AC463"/>
          <cell r="AD463"/>
          <cell r="AE463"/>
          <cell r="AH463"/>
          <cell r="AI463"/>
          <cell r="AJ463"/>
          <cell r="AK463"/>
          <cell r="AL463"/>
          <cell r="AO463"/>
          <cell r="AP463"/>
          <cell r="AQ463"/>
          <cell r="AR463"/>
          <cell r="AS463"/>
          <cell r="AV463"/>
          <cell r="AW463"/>
          <cell r="AX463"/>
          <cell r="AY463"/>
          <cell r="AZ463"/>
          <cell r="BC463"/>
          <cell r="BD463"/>
          <cell r="BE463"/>
          <cell r="BF463"/>
          <cell r="BG463"/>
          <cell r="BJ463"/>
          <cell r="BK463"/>
          <cell r="BL463"/>
          <cell r="BM463"/>
          <cell r="BN463"/>
          <cell r="BQ463"/>
          <cell r="BR463"/>
          <cell r="BS463"/>
          <cell r="BT463"/>
          <cell r="BU463"/>
          <cell r="BX463"/>
          <cell r="BY463"/>
          <cell r="BZ463"/>
          <cell r="CA463"/>
          <cell r="CB463"/>
        </row>
        <row r="464">
          <cell r="T464"/>
          <cell r="U464"/>
          <cell r="V464"/>
          <cell r="W464"/>
          <cell r="X464"/>
          <cell r="AA464"/>
          <cell r="AB464"/>
          <cell r="AC464"/>
          <cell r="AD464"/>
          <cell r="AE464"/>
          <cell r="AH464"/>
          <cell r="AI464"/>
          <cell r="AJ464"/>
          <cell r="AK464"/>
          <cell r="AL464"/>
          <cell r="AO464"/>
          <cell r="AP464"/>
          <cell r="AQ464"/>
          <cell r="AR464"/>
          <cell r="AS464"/>
          <cell r="AV464"/>
          <cell r="AW464"/>
          <cell r="AX464"/>
          <cell r="AY464"/>
          <cell r="AZ464"/>
          <cell r="BC464"/>
          <cell r="BD464"/>
          <cell r="BE464"/>
          <cell r="BF464"/>
          <cell r="BG464"/>
          <cell r="BJ464"/>
          <cell r="BK464"/>
          <cell r="BL464"/>
          <cell r="BM464"/>
          <cell r="BN464"/>
          <cell r="BQ464"/>
          <cell r="BR464"/>
          <cell r="BS464"/>
          <cell r="BT464"/>
          <cell r="BU464"/>
          <cell r="BX464"/>
          <cell r="BY464"/>
          <cell r="BZ464"/>
          <cell r="CA464"/>
          <cell r="CB464"/>
        </row>
        <row r="465">
          <cell r="T465"/>
          <cell r="U465"/>
          <cell r="V465"/>
          <cell r="W465"/>
          <cell r="X465"/>
          <cell r="AA465"/>
          <cell r="AB465"/>
          <cell r="AC465"/>
          <cell r="AD465"/>
          <cell r="AE465"/>
          <cell r="AH465"/>
          <cell r="AI465"/>
          <cell r="AJ465"/>
          <cell r="AK465"/>
          <cell r="AL465"/>
          <cell r="AO465"/>
          <cell r="AP465"/>
          <cell r="AQ465"/>
          <cell r="AR465"/>
          <cell r="AS465"/>
          <cell r="AV465"/>
          <cell r="AW465"/>
          <cell r="AX465"/>
          <cell r="AY465"/>
          <cell r="AZ465"/>
          <cell r="BC465"/>
          <cell r="BD465"/>
          <cell r="BE465"/>
          <cell r="BF465"/>
          <cell r="BG465"/>
          <cell r="BJ465"/>
          <cell r="BK465"/>
          <cell r="BL465"/>
          <cell r="BM465"/>
          <cell r="BN465"/>
          <cell r="BQ465"/>
          <cell r="BR465"/>
          <cell r="BS465"/>
          <cell r="BT465"/>
          <cell r="BU465"/>
          <cell r="BX465"/>
          <cell r="BY465"/>
          <cell r="BZ465"/>
          <cell r="CA465"/>
          <cell r="CB465"/>
        </row>
        <row r="466">
          <cell r="T466"/>
          <cell r="U466"/>
          <cell r="V466"/>
          <cell r="W466"/>
          <cell r="X466"/>
          <cell r="AA466"/>
          <cell r="AB466"/>
          <cell r="AC466"/>
          <cell r="AD466"/>
          <cell r="AE466"/>
          <cell r="AH466"/>
          <cell r="AI466"/>
          <cell r="AJ466"/>
          <cell r="AK466"/>
          <cell r="AL466"/>
          <cell r="AO466"/>
          <cell r="AP466"/>
          <cell r="AQ466"/>
          <cell r="AR466"/>
          <cell r="AS466"/>
          <cell r="AV466"/>
          <cell r="AW466"/>
          <cell r="AX466"/>
          <cell r="AY466"/>
          <cell r="AZ466"/>
          <cell r="BC466"/>
          <cell r="BD466"/>
          <cell r="BE466"/>
          <cell r="BF466"/>
          <cell r="BG466"/>
          <cell r="BJ466"/>
          <cell r="BK466"/>
          <cell r="BL466"/>
          <cell r="BM466"/>
          <cell r="BN466"/>
          <cell r="BQ466"/>
          <cell r="BR466"/>
          <cell r="BS466"/>
          <cell r="BT466"/>
          <cell r="BU466"/>
          <cell r="BX466"/>
          <cell r="BY466"/>
          <cell r="BZ466"/>
          <cell r="CA466"/>
          <cell r="CB466"/>
        </row>
        <row r="471">
          <cell r="T471"/>
          <cell r="U471"/>
          <cell r="V471"/>
          <cell r="W471"/>
          <cell r="X471"/>
          <cell r="AA471"/>
          <cell r="AB471"/>
          <cell r="AC471"/>
          <cell r="AD471"/>
          <cell r="AE471"/>
          <cell r="AH471"/>
          <cell r="AI471"/>
          <cell r="AJ471"/>
          <cell r="AK471"/>
          <cell r="AL471"/>
          <cell r="AO471"/>
          <cell r="AP471"/>
          <cell r="AQ471"/>
          <cell r="AR471"/>
          <cell r="AS471"/>
          <cell r="AV471"/>
          <cell r="AW471"/>
          <cell r="AX471"/>
          <cell r="AY471"/>
          <cell r="AZ471"/>
          <cell r="BC471"/>
          <cell r="BD471"/>
          <cell r="BE471"/>
          <cell r="BF471"/>
          <cell r="BG471"/>
          <cell r="BJ471"/>
          <cell r="BK471"/>
          <cell r="BL471"/>
          <cell r="BM471"/>
          <cell r="BN471"/>
          <cell r="BQ471"/>
          <cell r="BR471"/>
          <cell r="BS471"/>
          <cell r="BT471"/>
          <cell r="BU471"/>
          <cell r="BX471"/>
          <cell r="BY471"/>
          <cell r="BZ471"/>
          <cell r="CA471"/>
          <cell r="CB471"/>
        </row>
        <row r="472">
          <cell r="T472"/>
          <cell r="U472"/>
          <cell r="V472"/>
          <cell r="W472"/>
          <cell r="X472"/>
          <cell r="AA472"/>
          <cell r="AB472"/>
          <cell r="AC472"/>
          <cell r="AD472"/>
          <cell r="AE472"/>
          <cell r="AH472"/>
          <cell r="AI472"/>
          <cell r="AJ472"/>
          <cell r="AK472"/>
          <cell r="AL472"/>
          <cell r="AO472"/>
          <cell r="AP472"/>
          <cell r="AQ472"/>
          <cell r="AR472"/>
          <cell r="AS472"/>
          <cell r="AV472"/>
          <cell r="AW472"/>
          <cell r="AX472"/>
          <cell r="AY472"/>
          <cell r="AZ472"/>
          <cell r="BC472"/>
          <cell r="BD472"/>
          <cell r="BE472"/>
          <cell r="BF472"/>
          <cell r="BG472"/>
          <cell r="BJ472"/>
          <cell r="BK472"/>
          <cell r="BL472"/>
          <cell r="BM472"/>
          <cell r="BN472"/>
          <cell r="BQ472"/>
          <cell r="BR472"/>
          <cell r="BS472"/>
          <cell r="BT472"/>
          <cell r="BU472"/>
          <cell r="BX472"/>
          <cell r="BY472"/>
          <cell r="BZ472"/>
          <cell r="CA472"/>
          <cell r="CB472"/>
        </row>
        <row r="473">
          <cell r="T473"/>
          <cell r="U473"/>
          <cell r="V473"/>
          <cell r="W473"/>
          <cell r="X473"/>
          <cell r="AA473"/>
          <cell r="AB473"/>
          <cell r="AC473"/>
          <cell r="AD473"/>
          <cell r="AE473"/>
          <cell r="AH473"/>
          <cell r="AI473"/>
          <cell r="AJ473"/>
          <cell r="AK473"/>
          <cell r="AL473"/>
          <cell r="AO473"/>
          <cell r="AP473"/>
          <cell r="AQ473"/>
          <cell r="AR473"/>
          <cell r="AS473"/>
          <cell r="AV473"/>
          <cell r="AW473"/>
          <cell r="AX473"/>
          <cell r="AY473"/>
          <cell r="AZ473"/>
          <cell r="BC473"/>
          <cell r="BD473"/>
          <cell r="BE473"/>
          <cell r="BF473"/>
          <cell r="BG473"/>
          <cell r="BJ473"/>
          <cell r="BK473"/>
          <cell r="BL473"/>
          <cell r="BM473"/>
          <cell r="BN473"/>
          <cell r="BQ473"/>
          <cell r="BR473"/>
          <cell r="BS473"/>
          <cell r="BT473"/>
          <cell r="BU473"/>
          <cell r="BX473"/>
          <cell r="BY473"/>
          <cell r="BZ473"/>
          <cell r="CA473"/>
          <cell r="CB473"/>
        </row>
        <row r="474">
          <cell r="T474"/>
          <cell r="U474"/>
          <cell r="V474"/>
          <cell r="W474"/>
          <cell r="X474"/>
          <cell r="AA474"/>
          <cell r="AB474"/>
          <cell r="AC474"/>
          <cell r="AD474"/>
          <cell r="AE474"/>
          <cell r="AH474"/>
          <cell r="AI474"/>
          <cell r="AJ474"/>
          <cell r="AK474"/>
          <cell r="AL474"/>
          <cell r="AO474"/>
          <cell r="AP474"/>
          <cell r="AQ474"/>
          <cell r="AR474"/>
          <cell r="AS474"/>
          <cell r="AV474"/>
          <cell r="AW474"/>
          <cell r="AX474"/>
          <cell r="AY474"/>
          <cell r="AZ474"/>
          <cell r="BC474"/>
          <cell r="BD474"/>
          <cell r="BE474"/>
          <cell r="BF474"/>
          <cell r="BG474"/>
          <cell r="BJ474"/>
          <cell r="BK474"/>
          <cell r="BL474"/>
          <cell r="BM474"/>
          <cell r="BN474"/>
          <cell r="BQ474"/>
          <cell r="BR474"/>
          <cell r="BS474"/>
          <cell r="BT474"/>
          <cell r="BU474"/>
          <cell r="BX474"/>
          <cell r="BY474"/>
          <cell r="BZ474"/>
          <cell r="CA474"/>
          <cell r="CB474"/>
        </row>
        <row r="479">
          <cell r="T479"/>
          <cell r="U479"/>
          <cell r="V479"/>
          <cell r="W479"/>
          <cell r="X479"/>
          <cell r="AA479"/>
          <cell r="AB479"/>
          <cell r="AC479"/>
          <cell r="AD479"/>
          <cell r="AE479"/>
          <cell r="AH479"/>
          <cell r="AI479"/>
          <cell r="AJ479"/>
          <cell r="AK479"/>
          <cell r="AL479"/>
          <cell r="AO479"/>
          <cell r="AP479"/>
          <cell r="AQ479"/>
          <cell r="AR479"/>
          <cell r="AS479"/>
          <cell r="AV479"/>
          <cell r="AW479"/>
          <cell r="AX479"/>
          <cell r="AY479"/>
          <cell r="AZ479"/>
          <cell r="BC479"/>
          <cell r="BD479"/>
          <cell r="BE479"/>
          <cell r="BF479"/>
          <cell r="BG479"/>
          <cell r="BJ479"/>
          <cell r="BK479"/>
          <cell r="BL479"/>
          <cell r="BM479"/>
          <cell r="BN479"/>
          <cell r="BQ479"/>
          <cell r="BR479"/>
          <cell r="BS479"/>
          <cell r="BT479"/>
          <cell r="BU479"/>
          <cell r="BX479"/>
          <cell r="BY479"/>
          <cell r="BZ479"/>
          <cell r="CA479"/>
          <cell r="CB479"/>
        </row>
        <row r="480">
          <cell r="T480"/>
          <cell r="U480"/>
          <cell r="V480"/>
          <cell r="W480"/>
          <cell r="X480"/>
          <cell r="AA480"/>
          <cell r="AB480"/>
          <cell r="AC480"/>
          <cell r="AD480"/>
          <cell r="AE480"/>
          <cell r="AH480"/>
          <cell r="AI480"/>
          <cell r="AJ480"/>
          <cell r="AK480"/>
          <cell r="AL480"/>
          <cell r="AO480"/>
          <cell r="AP480"/>
          <cell r="AQ480"/>
          <cell r="AR480"/>
          <cell r="AS480"/>
          <cell r="AV480"/>
          <cell r="AW480"/>
          <cell r="AX480"/>
          <cell r="AY480"/>
          <cell r="AZ480"/>
          <cell r="BC480"/>
          <cell r="BD480"/>
          <cell r="BE480"/>
          <cell r="BF480"/>
          <cell r="BG480"/>
          <cell r="BJ480"/>
          <cell r="BK480"/>
          <cell r="BL480"/>
          <cell r="BM480"/>
          <cell r="BN480"/>
          <cell r="BQ480"/>
          <cell r="BR480"/>
          <cell r="BS480"/>
          <cell r="BT480"/>
          <cell r="BU480"/>
          <cell r="BX480"/>
          <cell r="BY480"/>
          <cell r="BZ480"/>
          <cell r="CA480"/>
          <cell r="CB480"/>
        </row>
        <row r="481">
          <cell r="T481"/>
          <cell r="U481"/>
          <cell r="V481"/>
          <cell r="W481"/>
          <cell r="X481"/>
          <cell r="AA481"/>
          <cell r="AB481"/>
          <cell r="AC481"/>
          <cell r="AD481"/>
          <cell r="AE481"/>
          <cell r="AH481"/>
          <cell r="AI481"/>
          <cell r="AJ481"/>
          <cell r="AK481"/>
          <cell r="AL481"/>
          <cell r="AO481"/>
          <cell r="AP481"/>
          <cell r="AQ481"/>
          <cell r="AR481"/>
          <cell r="AS481"/>
          <cell r="AV481"/>
          <cell r="AW481"/>
          <cell r="AX481"/>
          <cell r="AY481"/>
          <cell r="AZ481"/>
          <cell r="BC481"/>
          <cell r="BD481"/>
          <cell r="BE481"/>
          <cell r="BF481"/>
          <cell r="BG481"/>
          <cell r="BJ481"/>
          <cell r="BK481"/>
          <cell r="BL481"/>
          <cell r="BM481"/>
          <cell r="BN481"/>
          <cell r="BQ481"/>
          <cell r="BR481"/>
          <cell r="BS481"/>
          <cell r="BT481"/>
          <cell r="BU481"/>
          <cell r="BX481"/>
          <cell r="BY481"/>
          <cell r="BZ481"/>
          <cell r="CA481"/>
          <cell r="CB481"/>
        </row>
        <row r="482">
          <cell r="T482"/>
          <cell r="U482"/>
          <cell r="V482"/>
          <cell r="W482"/>
          <cell r="X482"/>
          <cell r="AA482"/>
          <cell r="AB482"/>
          <cell r="AC482"/>
          <cell r="AD482"/>
          <cell r="AE482"/>
          <cell r="AH482"/>
          <cell r="AI482"/>
          <cell r="AJ482"/>
          <cell r="AK482"/>
          <cell r="AL482"/>
          <cell r="AO482"/>
          <cell r="AP482"/>
          <cell r="AQ482"/>
          <cell r="AR482"/>
          <cell r="AS482"/>
          <cell r="AV482"/>
          <cell r="AW482"/>
          <cell r="AX482"/>
          <cell r="AY482"/>
          <cell r="AZ482"/>
          <cell r="BC482"/>
          <cell r="BD482"/>
          <cell r="BE482"/>
          <cell r="BF482"/>
          <cell r="BG482"/>
          <cell r="BJ482"/>
          <cell r="BK482"/>
          <cell r="BL482"/>
          <cell r="BM482"/>
          <cell r="BN482"/>
          <cell r="BQ482"/>
          <cell r="BR482"/>
          <cell r="BS482"/>
          <cell r="BT482"/>
          <cell r="BU482"/>
          <cell r="BX482"/>
          <cell r="BY482"/>
          <cell r="BZ482"/>
          <cell r="CA482"/>
          <cell r="CB482"/>
        </row>
        <row r="487">
          <cell r="T487"/>
          <cell r="U487"/>
          <cell r="V487"/>
          <cell r="W487"/>
          <cell r="X487"/>
          <cell r="AA487"/>
          <cell r="AB487"/>
          <cell r="AC487"/>
          <cell r="AD487"/>
          <cell r="AE487"/>
          <cell r="AH487"/>
          <cell r="AI487"/>
          <cell r="AJ487"/>
          <cell r="AK487"/>
          <cell r="AL487"/>
          <cell r="AO487"/>
          <cell r="AP487"/>
          <cell r="AQ487"/>
          <cell r="AR487"/>
          <cell r="AS487"/>
          <cell r="AV487"/>
          <cell r="AW487"/>
          <cell r="AX487"/>
          <cell r="AY487"/>
          <cell r="AZ487"/>
          <cell r="BC487"/>
          <cell r="BD487"/>
          <cell r="BE487"/>
          <cell r="BF487"/>
          <cell r="BG487"/>
          <cell r="BJ487"/>
          <cell r="BK487"/>
          <cell r="BL487"/>
          <cell r="BM487"/>
          <cell r="BN487"/>
          <cell r="BQ487"/>
          <cell r="BR487"/>
          <cell r="BS487"/>
          <cell r="BT487"/>
          <cell r="BU487"/>
          <cell r="BX487"/>
          <cell r="BY487"/>
          <cell r="BZ487"/>
          <cell r="CA487"/>
          <cell r="CB487"/>
        </row>
        <row r="488">
          <cell r="T488"/>
          <cell r="U488"/>
          <cell r="V488"/>
          <cell r="W488"/>
          <cell r="X488"/>
          <cell r="AA488"/>
          <cell r="AB488"/>
          <cell r="AC488"/>
          <cell r="AD488"/>
          <cell r="AE488"/>
          <cell r="AH488"/>
          <cell r="AI488"/>
          <cell r="AJ488"/>
          <cell r="AK488"/>
          <cell r="AL488"/>
          <cell r="AO488"/>
          <cell r="AP488"/>
          <cell r="AQ488"/>
          <cell r="AR488"/>
          <cell r="AS488"/>
          <cell r="AV488"/>
          <cell r="AW488"/>
          <cell r="AX488"/>
          <cell r="AY488"/>
          <cell r="AZ488"/>
          <cell r="BC488"/>
          <cell r="BD488"/>
          <cell r="BE488"/>
          <cell r="BF488"/>
          <cell r="BG488"/>
          <cell r="BJ488"/>
          <cell r="BK488"/>
          <cell r="BL488"/>
          <cell r="BM488"/>
          <cell r="BN488"/>
          <cell r="BQ488"/>
          <cell r="BR488"/>
          <cell r="BS488"/>
          <cell r="BT488"/>
          <cell r="BU488"/>
          <cell r="BX488"/>
          <cell r="BY488"/>
          <cell r="BZ488"/>
          <cell r="CA488"/>
          <cell r="CB488"/>
        </row>
        <row r="489">
          <cell r="T489"/>
          <cell r="U489"/>
          <cell r="V489"/>
          <cell r="W489"/>
          <cell r="X489"/>
          <cell r="AA489"/>
          <cell r="AB489"/>
          <cell r="AC489"/>
          <cell r="AD489"/>
          <cell r="AE489"/>
          <cell r="AH489"/>
          <cell r="AI489"/>
          <cell r="AJ489"/>
          <cell r="AK489"/>
          <cell r="AL489"/>
          <cell r="AO489"/>
          <cell r="AP489"/>
          <cell r="AQ489"/>
          <cell r="AR489"/>
          <cell r="AS489"/>
          <cell r="AV489"/>
          <cell r="AW489"/>
          <cell r="AX489"/>
          <cell r="AY489"/>
          <cell r="AZ489"/>
          <cell r="BC489"/>
          <cell r="BD489"/>
          <cell r="BE489"/>
          <cell r="BF489"/>
          <cell r="BG489"/>
          <cell r="BJ489"/>
          <cell r="BK489"/>
          <cell r="BL489"/>
          <cell r="BM489"/>
          <cell r="BN489"/>
          <cell r="BQ489"/>
          <cell r="BR489"/>
          <cell r="BS489"/>
          <cell r="BT489"/>
          <cell r="BU489"/>
          <cell r="BX489"/>
          <cell r="BY489"/>
          <cell r="BZ489"/>
          <cell r="CA489"/>
          <cell r="CB489"/>
        </row>
        <row r="490">
          <cell r="T490"/>
          <cell r="U490"/>
          <cell r="V490"/>
          <cell r="W490"/>
          <cell r="X490"/>
          <cell r="AA490"/>
          <cell r="AB490"/>
          <cell r="AC490"/>
          <cell r="AD490"/>
          <cell r="AE490"/>
          <cell r="AH490"/>
          <cell r="AI490"/>
          <cell r="AJ490"/>
          <cell r="AK490"/>
          <cell r="AL490"/>
          <cell r="AO490"/>
          <cell r="AP490"/>
          <cell r="AQ490"/>
          <cell r="AR490"/>
          <cell r="AS490"/>
          <cell r="AV490"/>
          <cell r="AW490"/>
          <cell r="AX490"/>
          <cell r="AY490"/>
          <cell r="AZ490"/>
          <cell r="BC490"/>
          <cell r="BD490"/>
          <cell r="BE490"/>
          <cell r="BF490"/>
          <cell r="BG490"/>
          <cell r="BJ490"/>
          <cell r="BK490"/>
          <cell r="BL490"/>
          <cell r="BM490"/>
          <cell r="BN490"/>
          <cell r="BQ490"/>
          <cell r="BR490"/>
          <cell r="BS490"/>
          <cell r="BT490"/>
          <cell r="BU490"/>
          <cell r="BX490"/>
          <cell r="BY490"/>
          <cell r="BZ490"/>
          <cell r="CA490"/>
          <cell r="CB490"/>
        </row>
      </sheetData>
      <sheetData sheetId="165"/>
      <sheetData sheetId="166"/>
      <sheetData sheetId="16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OFGEM Model"/>
      <sheetName val="OFGEM Fixed data"/>
      <sheetName val="RPI assumptions"/>
      <sheetName val="Project Summary"/>
      <sheetName val="OUTPUT_TABLE"/>
      <sheetName val="Benefits Table"/>
      <sheetName val="Benefits Projection"/>
      <sheetName val="Benefits calculations"/>
      <sheetName val="Unit Rates"/>
      <sheetName val="Results data"/>
      <sheetName val="Inputs"/>
      <sheetName val="Cost Outlay"/>
      <sheetName val="Options comparisons"/>
      <sheetName val="Baseline Workings"/>
      <sheetName val="Op1 Workings"/>
      <sheetName val="Op2 Workings"/>
      <sheetName val="Op3 Workings"/>
      <sheetName val="Op4 Workings"/>
      <sheetName val="Op5 Workings"/>
      <sheetName val="Op6 Workings"/>
      <sheetName val="Op7 Workings"/>
      <sheetName val="Op8 Workings"/>
      <sheetName val="Op9 Workings"/>
      <sheetName val="Op10 Workings"/>
      <sheetName val="Metric calcs"/>
      <sheetName val="Scenario data"/>
      <sheetName val="EXPORT"/>
      <sheetName val="Scenario data (VALUES)"/>
      <sheetName val="OFGEM CBA&gt;&gt;&gt;"/>
      <sheetName val="Cover"/>
      <sheetName val="Changes Log"/>
      <sheetName val="Guidance"/>
      <sheetName val="Option summary"/>
      <sheetName val="Fixed Data"/>
      <sheetName val="Fixed Data - Inflation"/>
      <sheetName val="Risk Register"/>
      <sheetName val="Baseline Scenario"/>
      <sheetName val="Workings baseline"/>
      <sheetName val="Option 1"/>
      <sheetName val="Workings 1"/>
      <sheetName val="Option 2"/>
      <sheetName val="Workings 2"/>
      <sheetName val="Option 3"/>
      <sheetName val="Workings 3"/>
      <sheetName val="Option 4"/>
      <sheetName val="Workings 4"/>
      <sheetName val="Option 5"/>
      <sheetName val="Workings 5"/>
    </sheetNames>
    <sheetDataSet>
      <sheetData sheetId="0">
        <row r="4">
          <cell r="B4">
            <v>1.01135421908505E-2</v>
          </cell>
        </row>
      </sheetData>
      <sheetData sheetId="1"/>
      <sheetData sheetId="2"/>
      <sheetData sheetId="3"/>
      <sheetData sheetId="4"/>
      <sheetData sheetId="5"/>
      <sheetData sheetId="6">
        <row r="49">
          <cell r="D49" t="str">
            <v>Regulatory</v>
          </cell>
        </row>
        <row r="62">
          <cell r="A62" t="str">
            <v>Regulatory</v>
          </cell>
          <cell r="B62"/>
        </row>
        <row r="63">
          <cell r="A63" t="str">
            <v>Standard</v>
          </cell>
          <cell r="B63"/>
        </row>
      </sheetData>
      <sheetData sheetId="7"/>
      <sheetData sheetId="8"/>
      <sheetData sheetId="9"/>
      <sheetData sheetId="10"/>
      <sheetData sheetId="11">
        <row r="98">
          <cell r="D98" t="str">
            <v>Do Nothing</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46">
          <cell r="F346" t="str">
            <v>Please Specify</v>
          </cell>
        </row>
      </sheetData>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BB4B82-B64F-4FF6-8C27-2AB063DE7F64}" name="Table21214814" displayName="Table21214814" ref="C20:K24" totalsRowShown="0" headerRowDxfId="65" dataDxfId="63" headerRowBorderDxfId="64" tableBorderDxfId="62" totalsRowBorderDxfId="61">
  <autoFilter ref="C20:K24" xr:uid="{9B4A2323-4C48-4FE1-B041-DD5B51735DD7}"/>
  <tableColumns count="9">
    <tableColumn id="1" xr3:uid="{E61A0013-2D04-4DC8-A921-6E0E59E27D84}" name="Substation name" dataDxfId="60"/>
    <tableColumn id="2" xr3:uid="{4DB814B7-4D91-491F-AC25-76A835170733}" name="Building footpring area (m2)" dataDxfId="59"/>
    <tableColumn id="3" xr3:uid="{D77B91A9-177F-48AC-9D38-913EEEA99E64}" name="Year of work (Arcadis)" dataDxfId="58" dataCellStyle="Input"/>
    <tableColumn id="4" xr3:uid="{AABBDB30-73A8-48C7-8245-6F4917C89437}" name="Survey and set up costs" dataDxfId="57"/>
    <tableColumn id="6" xr3:uid="{FE4B3421-E0F7-4D26-8712-F840B543530D}" name="Area spray roof insulation (m2)" dataDxfId="56">
      <calculatedColumnFormula>$D$13*Table21214814[[#This Row],[Building footpring area (m2)]]</calculatedColumnFormula>
    </tableColumn>
    <tableColumn id="7" xr3:uid="{F645CFD0-88D2-4F59-BD85-3C0AFA6A78A1}" name="Area roof insulation mineral wool (m2)" dataDxfId="55">
      <calculatedColumnFormula>$D$14*Table21214814[[#This Row],[Building footpring area (m2)]]</calculatedColumnFormula>
    </tableColumn>
    <tableColumn id="8" xr3:uid="{0F8A3200-161C-416A-B7A8-5519D78AC4A7}" name="Area external wall insulation (m2)" dataDxfId="54">
      <calculatedColumnFormula>$D$15*Table21214814[[#This Row],[Building footpring area (m2)]]</calculatedColumnFormula>
    </tableColumn>
    <tableColumn id="9" xr3:uid="{188FAC71-9C9A-46EC-AF99-1E913E8FD7BE}" name="# lighting occupancy sensors" dataDxfId="53">
      <calculatedColumnFormula>$D$16*Table21214814[[#This Row],[Building footpring area (m2)]]</calculatedColumnFormula>
    </tableColumn>
    <tableColumn id="5" xr3:uid="{ED4BF08D-AE5C-43A5-9FC1-9B17122C95F6}" name="Metering " dataDxfId="5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186F31-10C8-424B-9A5B-DE20E4AA6AB7}" name="Table31315915" displayName="Table31315915" ref="C28:K45" totalsRowShown="0" headerRowDxfId="51" headerRowBorderDxfId="50" tableBorderDxfId="49" totalsRowBorderDxfId="48">
  <autoFilter ref="C28:K45" xr:uid="{9C73695A-D5AD-4B17-8D78-AF96A2974CE2}"/>
  <sortState xmlns:xlrd2="http://schemas.microsoft.com/office/spreadsheetml/2017/richdata2" ref="C29:E45">
    <sortCondition descending="1" ref="D28:D45"/>
  </sortState>
  <tableColumns count="9">
    <tableColumn id="1" xr3:uid="{E2201759-6938-4659-B8E4-432C86AC1089}" name="Substation name" dataDxfId="47"/>
    <tableColumn id="2" xr3:uid="{46DB2970-D750-4830-9BF3-C020AACBACB9}" name="Building footpring area (m2)" dataDxfId="46"/>
    <tableColumn id="3" xr3:uid="{DE57C846-0081-4DFB-84A1-45C736B97995}" name="Year of work (Arcadis)" dataDxfId="45" dataCellStyle="Input"/>
    <tableColumn id="4" xr3:uid="{0A7B8692-814B-467A-B490-63B861D4AB07}" name="Survey and set up costs" dataDxfId="44"/>
    <tableColumn id="6" xr3:uid="{D34D1B4A-99C8-4A0D-866E-D5B9DC49197D}" name="Area spray roof insulation (m2)" dataDxfId="43">
      <calculatedColumnFormula>$D$13*Table31315915[[#This Row],[Building footpring area (m2)]]</calculatedColumnFormula>
    </tableColumn>
    <tableColumn id="7" xr3:uid="{31324E6E-1995-4490-9245-6CCB6F74A3C3}" name="Area roof insulation mineral wool (m2)" dataDxfId="42">
      <calculatedColumnFormula>$D$14*Table31315915[[#This Row],[Building footpring area (m2)]]</calculatedColumnFormula>
    </tableColumn>
    <tableColumn id="8" xr3:uid="{EC740973-682E-4878-B2D3-6805A6F52710}" name="Area external wall insulation (m2)" dataDxfId="41">
      <calculatedColumnFormula>$D$15*Table31315915[[#This Row],[Building footpring area (m2)]]</calculatedColumnFormula>
    </tableColumn>
    <tableColumn id="9" xr3:uid="{8E3D8806-D88A-41EC-BC92-99341B505194}" name="# lighting occupancy sensors" dataDxfId="40">
      <calculatedColumnFormula>$D$16*Table31315915[[#This Row],[Building footpring area (m2)]]</calculatedColumnFormula>
    </tableColumn>
    <tableColumn id="5" xr3:uid="{7BEC1627-ED6F-480F-BD7A-B3EE6F4EC53B}" name="Metering " dataDxfId="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9D7DC6-CD37-4E49-8DBA-4328C4A38F53}" name="Table212148" displayName="Table212148" ref="C20:K24" totalsRowShown="0" headerRowDxfId="38" dataDxfId="36" headerRowBorderDxfId="37" tableBorderDxfId="35" totalsRowBorderDxfId="34">
  <autoFilter ref="C20:K24" xr:uid="{B6C356B8-B24E-4C88-A93E-CB313C95D8E9}"/>
  <tableColumns count="9">
    <tableColumn id="1" xr3:uid="{0186C34E-20FA-4EF3-A649-0373882EC25F}" name="Substation name" dataDxfId="33"/>
    <tableColumn id="2" xr3:uid="{BA7B991F-1E40-4E9A-AEE6-DA20F1D590F2}" name="Building footpring area (m2)" dataDxfId="32"/>
    <tableColumn id="3" xr3:uid="{98E05CB9-91F9-4348-B41F-0E91BDDD05D0}" name="Year of work (Arcadis)" dataDxfId="31" dataCellStyle="Input"/>
    <tableColumn id="4" xr3:uid="{C6B0568C-89FA-42AC-B369-13A0F76122D0}" name="Survey and set up costs" dataDxfId="30"/>
    <tableColumn id="6" xr3:uid="{559B4AB4-B08F-467E-B927-129DEA20ACEC}" name="Area spray roof insulation (m2)" dataDxfId="29">
      <calculatedColumnFormula>$D$13*Table212148[[#This Row],[Building footpring area (m2)]]</calculatedColumnFormula>
    </tableColumn>
    <tableColumn id="7" xr3:uid="{11C5980C-47CC-4FCF-B153-0199770B719D}" name="Area roof insulation mineral wool (m2)" dataDxfId="28">
      <calculatedColumnFormula>$D$14*Table212148[[#This Row],[Building footpring area (m2)]]</calculatedColumnFormula>
    </tableColumn>
    <tableColumn id="8" xr3:uid="{7C73DE32-F9F6-464C-8A08-03C1D94FB3B4}" name="Area external wall insulation (m2)" dataDxfId="27">
      <calculatedColumnFormula>$D$15*Table212148[[#This Row],[Building footpring area (m2)]]</calculatedColumnFormula>
    </tableColumn>
    <tableColumn id="9" xr3:uid="{3E77E517-A5DD-40DD-8AE0-5A58A9A90716}" name="# lighting occupancy sensors" dataDxfId="26">
      <calculatedColumnFormula>$D$16*Table212148[[#This Row],[Building footpring area (m2)]]</calculatedColumnFormula>
    </tableColumn>
    <tableColumn id="5" xr3:uid="{0AF25938-AEC5-45D2-9ED1-F1432EE06764}" name="Metering " dataDxfId="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0E3F33-8656-4575-98CC-728EF5B99069}" name="Table313159" displayName="Table313159" ref="C28:K45" totalsRowShown="0" headerRowDxfId="24" headerRowBorderDxfId="23" tableBorderDxfId="22" totalsRowBorderDxfId="21">
  <autoFilter ref="C28:K45" xr:uid="{CCE2C449-F607-43CF-9079-BB7B4B35EDB7}"/>
  <sortState xmlns:xlrd2="http://schemas.microsoft.com/office/spreadsheetml/2017/richdata2" ref="C29:E45">
    <sortCondition descending="1" ref="D28:D45"/>
  </sortState>
  <tableColumns count="9">
    <tableColumn id="1" xr3:uid="{ECCEA903-B786-42B4-AB09-3C4CB681C19B}" name="Substation name" dataDxfId="20"/>
    <tableColumn id="2" xr3:uid="{9EE1C9D6-B6CA-4D66-B716-25F528B3ED13}" name="Building footpring area (m2)" dataDxfId="19"/>
    <tableColumn id="3" xr3:uid="{7968A982-59C9-4F0F-8C0F-B98A035C53C6}" name="Year of work (Arcadis)" dataDxfId="18" dataCellStyle="Input"/>
    <tableColumn id="4" xr3:uid="{53D13AFE-9797-42BC-BDD3-3E5B38653A49}" name="Survey and set up costs" dataDxfId="17"/>
    <tableColumn id="6" xr3:uid="{1218A5A0-B2CF-4BEC-832E-A80775980126}" name="Area spray roof insulation (m2)" dataDxfId="16">
      <calculatedColumnFormula>$D$13*Table313159[[#This Row],[Building footpring area (m2)]]</calculatedColumnFormula>
    </tableColumn>
    <tableColumn id="7" xr3:uid="{1C2100B6-AB51-4058-B5B8-D2A1D24A4C52}" name="Area roof insulation mineral wool (m2)" dataDxfId="15">
      <calculatedColumnFormula>$D$14*Table313159[[#This Row],[Building footpring area (m2)]]</calculatedColumnFormula>
    </tableColumn>
    <tableColumn id="8" xr3:uid="{57CA7342-63F0-4CFB-BDC6-9CC47C497FAA}" name="Area external wall insulation (m2)" dataDxfId="14">
      <calculatedColumnFormula>$D$15*Table313159[[#This Row],[Building footpring area (m2)]]</calculatedColumnFormula>
    </tableColumn>
    <tableColumn id="9" xr3:uid="{A7284F88-80EA-4C97-8BEB-1363F052C37E}" name="# lighting occupancy sensors" dataDxfId="13">
      <calculatedColumnFormula>$D$16*Table313159[[#This Row],[Building footpring area (m2)]]</calculatedColumnFormula>
    </tableColumn>
    <tableColumn id="5" xr3:uid="{703179AC-0BE0-4580-96DE-370AE64EB7DF}" name="Metering " dataDxfId="1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ctrlProp" Target="../ctrlProps/ctrlProp1.x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1.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2.xml"/><Relationship Id="rId5" Type="http://schemas.openxmlformats.org/officeDocument/2006/relationships/hyperlink" Target="http://www.hse.gov.uk/economics/eauappraisal.htm" TargetMode="Externa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FFAE-62A6-4A48-A8B4-F3D4357BD350}">
  <sheetPr codeName="Sheet1">
    <pageSetUpPr autoPageBreaks="0"/>
  </sheetPr>
  <dimension ref="A1:H91"/>
  <sheetViews>
    <sheetView showGridLines="0" zoomScale="85" zoomScaleNormal="85" workbookViewId="0">
      <selection activeCell="A9" sqref="A9:B9"/>
    </sheetView>
  </sheetViews>
  <sheetFormatPr defaultColWidth="8" defaultRowHeight="13.5"/>
  <cols>
    <col min="1" max="1" width="56.58203125" style="7" customWidth="1"/>
    <col min="2" max="2" width="35.75" style="7" bestFit="1" customWidth="1"/>
    <col min="3" max="16384" width="8" style="7"/>
  </cols>
  <sheetData>
    <row r="1" spans="1:2" s="2" customFormat="1" ht="24.5">
      <c r="A1" s="1" t="s">
        <v>0</v>
      </c>
      <c r="B1" s="1"/>
    </row>
    <row r="2" spans="1:2" s="2" customFormat="1" ht="24.5">
      <c r="A2" s="1"/>
      <c r="B2" s="1"/>
    </row>
    <row r="3" spans="1:2" s="4" customFormat="1" ht="24.5">
      <c r="A3" s="3"/>
      <c r="B3" s="3"/>
    </row>
    <row r="4" spans="1:2" s="4" customFormat="1" ht="24.5">
      <c r="A4" s="3" t="s">
        <v>1</v>
      </c>
      <c r="B4" s="5">
        <v>5</v>
      </c>
    </row>
    <row r="5" spans="1:2" s="6" customFormat="1" ht="24.5">
      <c r="A5" s="3"/>
      <c r="B5" s="3"/>
    </row>
    <row r="6" spans="1:2" ht="15" customHeight="1"/>
    <row r="7" spans="1:2" ht="19.5">
      <c r="A7" s="8" t="s">
        <v>2</v>
      </c>
    </row>
    <row r="8" spans="1:2" ht="20" thickBot="1">
      <c r="A8" s="9"/>
    </row>
    <row r="9" spans="1:2" ht="197.25" customHeight="1" thickBot="1">
      <c r="A9" s="307" t="s">
        <v>3</v>
      </c>
      <c r="B9" s="308"/>
    </row>
    <row r="76" spans="1:8">
      <c r="A76" s="10"/>
      <c r="B76" s="11"/>
      <c r="C76" s="10"/>
      <c r="D76" s="10"/>
      <c r="E76" s="10"/>
      <c r="F76" s="10"/>
      <c r="G76" s="10"/>
      <c r="H76" s="10"/>
    </row>
    <row r="77" spans="1:8">
      <c r="A77" s="12"/>
      <c r="B77" s="11"/>
      <c r="C77" s="10"/>
      <c r="D77" s="10"/>
      <c r="E77" s="10"/>
      <c r="F77" s="10"/>
      <c r="G77" s="10"/>
      <c r="H77" s="10"/>
    </row>
    <row r="78" spans="1:8">
      <c r="A78" s="10"/>
      <c r="B78" s="11"/>
      <c r="C78" s="13"/>
      <c r="D78" s="10"/>
      <c r="E78" s="10"/>
      <c r="F78" s="10"/>
      <c r="G78" s="10"/>
      <c r="H78" s="10"/>
    </row>
    <row r="79" spans="1:8">
      <c r="A79" s="10"/>
      <c r="B79" s="11"/>
      <c r="C79" s="13"/>
      <c r="D79" s="10"/>
      <c r="E79" s="10"/>
      <c r="F79" s="10"/>
      <c r="G79" s="10"/>
      <c r="H79" s="10"/>
    </row>
    <row r="80" spans="1:8">
      <c r="A80" s="10"/>
      <c r="B80" s="11"/>
      <c r="C80" s="13"/>
      <c r="D80" s="10"/>
      <c r="E80" s="10"/>
      <c r="F80" s="10"/>
      <c r="G80" s="10"/>
      <c r="H80" s="10"/>
    </row>
    <row r="81" spans="1:8">
      <c r="A81" s="10"/>
      <c r="B81" s="11"/>
      <c r="C81" s="13"/>
      <c r="D81" s="10"/>
      <c r="E81" s="10"/>
      <c r="F81" s="10"/>
      <c r="G81" s="10"/>
      <c r="H81" s="10"/>
    </row>
    <row r="82" spans="1:8">
      <c r="A82" s="10"/>
      <c r="B82" s="11"/>
      <c r="C82" s="13"/>
      <c r="D82" s="10"/>
      <c r="E82" s="10"/>
      <c r="F82" s="10"/>
      <c r="G82" s="10"/>
      <c r="H82" s="10"/>
    </row>
    <row r="83" spans="1:8">
      <c r="A83" s="10"/>
      <c r="B83" s="11"/>
      <c r="C83" s="13"/>
      <c r="D83" s="10"/>
      <c r="E83" s="10"/>
      <c r="F83" s="10"/>
      <c r="G83" s="10"/>
      <c r="H83" s="10"/>
    </row>
    <row r="84" spans="1:8">
      <c r="A84" s="10"/>
      <c r="B84" s="11"/>
      <c r="C84" s="13"/>
      <c r="D84" s="10"/>
      <c r="E84" s="10"/>
      <c r="F84" s="10"/>
      <c r="G84" s="10"/>
      <c r="H84" s="10"/>
    </row>
    <row r="85" spans="1:8">
      <c r="A85" s="10"/>
      <c r="B85" s="11"/>
      <c r="C85" s="13"/>
      <c r="D85" s="10"/>
      <c r="E85" s="10"/>
      <c r="F85" s="10"/>
      <c r="G85" s="10"/>
      <c r="H85" s="10"/>
    </row>
    <row r="86" spans="1:8">
      <c r="A86" s="10"/>
      <c r="B86" s="11"/>
      <c r="C86" s="13"/>
      <c r="D86" s="10"/>
      <c r="E86" s="10"/>
      <c r="F86" s="10"/>
      <c r="G86" s="10"/>
      <c r="H86" s="10"/>
    </row>
    <row r="87" spans="1:8">
      <c r="A87" s="10"/>
      <c r="B87" s="11"/>
      <c r="C87" s="13"/>
      <c r="D87" s="10"/>
      <c r="E87" s="10"/>
      <c r="F87" s="10"/>
      <c r="G87" s="10"/>
      <c r="H87" s="10"/>
    </row>
    <row r="88" spans="1:8">
      <c r="A88" s="10"/>
      <c r="B88" s="11"/>
      <c r="C88" s="13"/>
      <c r="D88" s="10"/>
      <c r="E88" s="10"/>
      <c r="F88" s="10"/>
      <c r="G88" s="10"/>
      <c r="H88" s="10"/>
    </row>
    <row r="89" spans="1:8">
      <c r="A89" s="10"/>
      <c r="B89" s="11"/>
      <c r="C89" s="13"/>
      <c r="D89" s="10"/>
      <c r="E89" s="10"/>
      <c r="F89" s="10"/>
      <c r="G89" s="10"/>
      <c r="H89" s="10"/>
    </row>
    <row r="90" spans="1:8">
      <c r="A90" s="10"/>
      <c r="B90" s="11"/>
      <c r="C90" s="13"/>
      <c r="D90" s="10"/>
      <c r="E90" s="10"/>
      <c r="F90" s="10"/>
      <c r="G90" s="10"/>
      <c r="H90" s="10"/>
    </row>
    <row r="91" spans="1:8">
      <c r="A91" s="10"/>
      <c r="B91" s="11"/>
      <c r="C91" s="10"/>
      <c r="D91" s="10"/>
      <c r="E91" s="10"/>
      <c r="F91" s="10"/>
      <c r="G91" s="10"/>
      <c r="H91" s="10"/>
    </row>
  </sheetData>
  <mergeCells count="1">
    <mergeCell ref="A9:B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49BB8-4EAF-4473-A8B0-4F0E6B1DC944}">
  <sheetPr codeName="Sheet10"/>
  <dimension ref="A1:BE258"/>
  <sheetViews>
    <sheetView topLeftCell="A70" zoomScaleNormal="100" workbookViewId="0">
      <selection activeCell="F96" sqref="F96"/>
    </sheetView>
  </sheetViews>
  <sheetFormatPr defaultColWidth="8" defaultRowHeight="16" outlineLevelRow="1"/>
  <cols>
    <col min="1" max="1" width="9.83203125" style="36" customWidth="1"/>
    <col min="2" max="2" width="32.33203125" style="36" customWidth="1"/>
    <col min="3" max="3" width="27.33203125" style="36" customWidth="1"/>
    <col min="4" max="4" width="22" style="36" customWidth="1"/>
    <col min="5" max="5" width="9.58203125" style="36" customWidth="1"/>
    <col min="6" max="6" width="9.08203125" style="36" customWidth="1"/>
    <col min="7" max="7" width="7.58203125" style="36" customWidth="1"/>
    <col min="8" max="8" width="8.58203125" style="36" customWidth="1"/>
    <col min="9" max="48" width="7.58203125" style="36" customWidth="1"/>
    <col min="49" max="49" width="8.58203125" style="36" bestFit="1" customWidth="1"/>
    <col min="50" max="52" width="8.08203125" style="36" bestFit="1" customWidth="1"/>
    <col min="53" max="55" width="8.58203125" style="36" bestFit="1" customWidth="1"/>
    <col min="56" max="16384" width="8" style="36"/>
  </cols>
  <sheetData>
    <row r="1" spans="1:57" s="14" customFormat="1" ht="19.5">
      <c r="A1" s="14" t="s">
        <v>87</v>
      </c>
    </row>
    <row r="2" spans="1:57" s="14" customFormat="1" ht="19.5">
      <c r="A2" s="14" t="s">
        <v>0</v>
      </c>
    </row>
    <row r="3" spans="1:57" s="14" customFormat="1" ht="19.5"/>
    <row r="4" spans="1:57" s="14" customFormat="1" ht="19.5"/>
    <row r="6" spans="1:57">
      <c r="B6" s="129" t="str">
        <f>'Option summary'!A14</f>
        <v>Upgrade substations with key measures</v>
      </c>
      <c r="C6" s="129" t="str">
        <f>'Option summary'!C14</f>
        <v>Looks at upgrading substations with key measures to reduce losses and CO2 emissions.</v>
      </c>
      <c r="D6" s="129"/>
      <c r="E6" s="129"/>
      <c r="F6" s="129"/>
      <c r="G6" s="129"/>
      <c r="H6" s="129"/>
      <c r="I6" s="129"/>
      <c r="J6" s="129"/>
    </row>
    <row r="7" spans="1:57" ht="16.5" thickBot="1"/>
    <row r="8" spans="1:57" ht="32">
      <c r="B8" s="162" t="s">
        <v>304</v>
      </c>
      <c r="C8" s="163" t="s">
        <v>305</v>
      </c>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57">
      <c r="B9" s="165">
        <v>10</v>
      </c>
      <c r="C9" s="166">
        <f>N87</f>
        <v>0.49120123589652398</v>
      </c>
      <c r="E9" s="167"/>
      <c r="H9" s="168"/>
      <c r="T9" s="164"/>
    </row>
    <row r="10" spans="1:57">
      <c r="B10" s="165">
        <v>20</v>
      </c>
      <c r="C10" s="166">
        <f>X87</f>
        <v>3.9684596002536487</v>
      </c>
    </row>
    <row r="11" spans="1:57">
      <c r="B11" s="165">
        <v>30</v>
      </c>
      <c r="C11" s="166">
        <f>AH87</f>
        <v>6.6209234810123609</v>
      </c>
    </row>
    <row r="12" spans="1:57">
      <c r="B12" s="165">
        <v>45</v>
      </c>
      <c r="C12" s="306">
        <f>AW87</f>
        <v>7.2726647998702942</v>
      </c>
    </row>
    <row r="13" spans="1:57">
      <c r="B13" s="169">
        <v>48</v>
      </c>
      <c r="C13" s="166">
        <f>BE87</f>
        <v>7.5073412235029693</v>
      </c>
    </row>
    <row r="14" spans="1:57">
      <c r="B14" s="170"/>
      <c r="C14" s="166"/>
    </row>
    <row r="15" spans="1:57" ht="17" thickBot="1">
      <c r="B15" s="171" t="s">
        <v>306</v>
      </c>
      <c r="C15" s="172">
        <v>2024</v>
      </c>
      <c r="E15" s="130" t="s">
        <v>179</v>
      </c>
      <c r="F15" s="131"/>
      <c r="G15" s="131"/>
      <c r="H15" s="131"/>
      <c r="I15" s="131"/>
      <c r="J15" s="130" t="s">
        <v>180</v>
      </c>
      <c r="K15" s="131"/>
      <c r="L15" s="131"/>
      <c r="M15" s="131"/>
      <c r="N15" s="131"/>
      <c r="O15" s="130" t="s">
        <v>181</v>
      </c>
      <c r="P15" s="131"/>
      <c r="Q15" s="131"/>
      <c r="R15" s="131"/>
      <c r="S15" s="131"/>
      <c r="T15" s="130" t="s">
        <v>182</v>
      </c>
      <c r="U15" s="131"/>
      <c r="V15" s="131"/>
      <c r="W15" s="131"/>
      <c r="X15" s="131"/>
      <c r="Y15" s="130" t="s">
        <v>183</v>
      </c>
      <c r="Z15" s="131"/>
      <c r="AA15" s="131"/>
      <c r="AB15" s="131"/>
      <c r="AC15" s="132"/>
      <c r="AD15" s="130" t="s">
        <v>184</v>
      </c>
      <c r="AE15" s="131"/>
      <c r="AF15" s="131"/>
      <c r="AG15" s="132"/>
      <c r="AH15" s="130" t="s">
        <v>185</v>
      </c>
      <c r="AI15" s="131"/>
      <c r="AJ15" s="131"/>
      <c r="AK15" s="132"/>
      <c r="AL15" s="130" t="s">
        <v>186</v>
      </c>
      <c r="AM15" s="131"/>
      <c r="AN15" s="131"/>
      <c r="AO15" s="132"/>
      <c r="AP15" s="130" t="s">
        <v>187</v>
      </c>
      <c r="AQ15" s="131"/>
      <c r="AR15" s="131"/>
      <c r="AS15" s="132"/>
      <c r="AT15" s="130" t="s">
        <v>188</v>
      </c>
      <c r="AU15" s="131"/>
      <c r="AV15" s="131"/>
      <c r="AW15" s="132"/>
      <c r="AX15" s="130" t="s">
        <v>189</v>
      </c>
      <c r="AY15" s="131"/>
      <c r="AZ15" s="131"/>
      <c r="BA15" s="132"/>
      <c r="BB15" s="130" t="s">
        <v>190</v>
      </c>
      <c r="BC15" s="131"/>
      <c r="BD15" s="131"/>
      <c r="BE15" s="132"/>
    </row>
    <row r="16" spans="1:57">
      <c r="D16" s="36">
        <v>0</v>
      </c>
      <c r="E16" s="133">
        <v>1</v>
      </c>
      <c r="F16" s="134">
        <v>2</v>
      </c>
      <c r="G16" s="133">
        <v>3</v>
      </c>
      <c r="H16" s="134">
        <v>4</v>
      </c>
      <c r="I16" s="133">
        <v>5</v>
      </c>
      <c r="J16" s="134">
        <v>6</v>
      </c>
      <c r="K16" s="133">
        <v>7</v>
      </c>
      <c r="L16" s="134">
        <v>8</v>
      </c>
      <c r="M16" s="133">
        <v>9</v>
      </c>
      <c r="N16" s="134">
        <v>10</v>
      </c>
      <c r="O16" s="133">
        <v>11</v>
      </c>
      <c r="P16" s="134">
        <v>12</v>
      </c>
      <c r="Q16" s="133">
        <v>13</v>
      </c>
      <c r="R16" s="134">
        <v>14</v>
      </c>
      <c r="S16" s="133">
        <v>15</v>
      </c>
      <c r="T16" s="134">
        <v>16</v>
      </c>
      <c r="U16" s="133">
        <v>17</v>
      </c>
      <c r="V16" s="134">
        <v>18</v>
      </c>
      <c r="W16" s="133">
        <v>19</v>
      </c>
      <c r="X16" s="134">
        <v>20</v>
      </c>
      <c r="Y16" s="133">
        <v>21</v>
      </c>
      <c r="Z16" s="134">
        <v>22</v>
      </c>
      <c r="AA16" s="133">
        <v>23</v>
      </c>
      <c r="AB16" s="134">
        <v>24</v>
      </c>
      <c r="AC16" s="133">
        <v>25</v>
      </c>
      <c r="AD16" s="134">
        <v>26</v>
      </c>
      <c r="AE16" s="133">
        <v>27</v>
      </c>
      <c r="AF16" s="134">
        <v>28</v>
      </c>
      <c r="AG16" s="133">
        <v>29</v>
      </c>
      <c r="AH16" s="134">
        <v>30</v>
      </c>
      <c r="AI16" s="133">
        <v>31</v>
      </c>
      <c r="AJ16" s="134">
        <v>32</v>
      </c>
      <c r="AK16" s="133">
        <v>33</v>
      </c>
      <c r="AL16" s="134">
        <v>34</v>
      </c>
      <c r="AM16" s="133">
        <v>35</v>
      </c>
      <c r="AN16" s="134">
        <v>36</v>
      </c>
      <c r="AO16" s="133">
        <v>37</v>
      </c>
      <c r="AP16" s="134">
        <v>38</v>
      </c>
      <c r="AQ16" s="133">
        <v>39</v>
      </c>
      <c r="AR16" s="134">
        <v>40</v>
      </c>
      <c r="AS16" s="133">
        <v>41</v>
      </c>
      <c r="AT16" s="134">
        <v>42</v>
      </c>
      <c r="AU16" s="133">
        <v>43</v>
      </c>
      <c r="AV16" s="134">
        <v>44</v>
      </c>
      <c r="AW16" s="133">
        <v>45</v>
      </c>
      <c r="AX16" s="134">
        <v>46</v>
      </c>
      <c r="AY16" s="133">
        <v>47</v>
      </c>
      <c r="AZ16" s="134">
        <v>48</v>
      </c>
      <c r="BA16" s="133">
        <v>49</v>
      </c>
      <c r="BB16" s="134">
        <v>50</v>
      </c>
      <c r="BC16" s="133">
        <v>51</v>
      </c>
      <c r="BD16" s="134">
        <v>52</v>
      </c>
      <c r="BE16" s="133">
        <v>53</v>
      </c>
    </row>
    <row r="17" spans="1:57">
      <c r="C17" s="36" t="s">
        <v>191</v>
      </c>
      <c r="D17" s="36" t="s">
        <v>192</v>
      </c>
      <c r="E17" s="36">
        <v>2024</v>
      </c>
      <c r="F17" s="36">
        <v>2025</v>
      </c>
      <c r="G17" s="36">
        <v>2026</v>
      </c>
      <c r="H17" s="36">
        <v>2027</v>
      </c>
      <c r="I17" s="36">
        <v>2028</v>
      </c>
      <c r="J17" s="36">
        <v>2029</v>
      </c>
      <c r="K17" s="36">
        <v>2030</v>
      </c>
      <c r="L17" s="36">
        <v>2031</v>
      </c>
      <c r="M17" s="36">
        <v>2032</v>
      </c>
      <c r="N17" s="36">
        <v>2033</v>
      </c>
      <c r="O17" s="36">
        <v>2034</v>
      </c>
      <c r="P17" s="36">
        <v>2035</v>
      </c>
      <c r="Q17" s="36">
        <v>2036</v>
      </c>
      <c r="R17" s="36">
        <v>2037</v>
      </c>
      <c r="S17" s="36">
        <v>2038</v>
      </c>
      <c r="T17" s="36">
        <v>2039</v>
      </c>
      <c r="U17" s="36">
        <v>2040</v>
      </c>
      <c r="V17" s="36">
        <v>2041</v>
      </c>
      <c r="W17" s="36">
        <v>2042</v>
      </c>
      <c r="X17" s="36">
        <v>2043</v>
      </c>
      <c r="Y17" s="36">
        <v>2044</v>
      </c>
      <c r="Z17" s="36">
        <v>2045</v>
      </c>
      <c r="AA17" s="36">
        <v>2046</v>
      </c>
      <c r="AB17" s="36">
        <v>2047</v>
      </c>
      <c r="AC17" s="36">
        <v>2048</v>
      </c>
      <c r="AD17" s="36">
        <v>2049</v>
      </c>
      <c r="AE17" s="36">
        <v>2050</v>
      </c>
      <c r="AF17" s="36">
        <v>2051</v>
      </c>
      <c r="AG17" s="36">
        <v>2052</v>
      </c>
      <c r="AH17" s="36">
        <v>2053</v>
      </c>
      <c r="AI17" s="36">
        <v>2054</v>
      </c>
      <c r="AJ17" s="36">
        <v>2055</v>
      </c>
      <c r="AK17" s="36">
        <v>2056</v>
      </c>
      <c r="AL17" s="36">
        <v>2057</v>
      </c>
      <c r="AM17" s="36">
        <v>2058</v>
      </c>
      <c r="AN17" s="36">
        <v>2059</v>
      </c>
      <c r="AO17" s="36">
        <v>2060</v>
      </c>
      <c r="AP17" s="36">
        <v>2061</v>
      </c>
      <c r="AQ17" s="36">
        <v>2062</v>
      </c>
      <c r="AR17" s="36">
        <v>2063</v>
      </c>
      <c r="AS17" s="36">
        <v>2064</v>
      </c>
      <c r="AT17" s="36">
        <v>2065</v>
      </c>
      <c r="AU17" s="36">
        <v>2066</v>
      </c>
      <c r="AV17" s="36">
        <v>2067</v>
      </c>
      <c r="AW17" s="36">
        <v>2068</v>
      </c>
      <c r="AX17" s="36">
        <v>2069</v>
      </c>
      <c r="AY17" s="36">
        <v>2070</v>
      </c>
      <c r="AZ17" s="36">
        <v>2071</v>
      </c>
      <c r="BA17" s="36">
        <v>2072</v>
      </c>
      <c r="BB17" s="36">
        <v>2073</v>
      </c>
      <c r="BC17" s="36">
        <v>2074</v>
      </c>
      <c r="BD17" s="36">
        <v>2075</v>
      </c>
      <c r="BE17" s="36">
        <v>2076</v>
      </c>
    </row>
    <row r="18" spans="1:57">
      <c r="A18" s="334" t="s">
        <v>193</v>
      </c>
      <c r="B18" s="135" t="s">
        <v>249</v>
      </c>
      <c r="C18" s="173" t="s">
        <v>307</v>
      </c>
      <c r="D18" s="135" t="s">
        <v>196</v>
      </c>
      <c r="E18" s="136">
        <f>-'Workings 1'!D89/10^6</f>
        <v>-3.7397790000000007E-2</v>
      </c>
      <c r="F18" s="136">
        <f>-'Workings 1'!E89/10^6</f>
        <v>-3.6126589999999993E-2</v>
      </c>
      <c r="G18" s="136">
        <f>-'Workings 1'!F89/10^6</f>
        <v>-3.4598880000000005E-2</v>
      </c>
      <c r="H18" s="136">
        <f>-'Workings 1'!G89/10^6</f>
        <v>-0.36040329999999998</v>
      </c>
      <c r="I18" s="136">
        <f>-'Workings 1'!H89/10^6</f>
        <v>0</v>
      </c>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row>
    <row r="19" spans="1:57">
      <c r="A19" s="335"/>
      <c r="B19" s="135" t="s">
        <v>249</v>
      </c>
      <c r="C19" s="173" t="s">
        <v>308</v>
      </c>
      <c r="D19" s="135" t="s">
        <v>196</v>
      </c>
      <c r="E19" s="136">
        <f>-'Workings 1'!D96/10^6</f>
        <v>-0.40066678000000006</v>
      </c>
      <c r="F19" s="136">
        <f>-'Workings 1'!E96/10^6</f>
        <v>-0.3302491099999999</v>
      </c>
      <c r="G19" s="136">
        <f>-'Workings 1'!F96/10^6</f>
        <v>-0.25720504999999994</v>
      </c>
      <c r="H19" s="136">
        <f>-'Workings 1'!G96/10^6</f>
        <v>-0.12582879999999999</v>
      </c>
      <c r="I19" s="136">
        <f>-'Workings 1'!H96/10^6</f>
        <v>-1.0443406500000001</v>
      </c>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row>
    <row r="20" spans="1:57">
      <c r="A20" s="335"/>
      <c r="B20" s="135" t="s">
        <v>279</v>
      </c>
      <c r="C20" s="173" t="s">
        <v>309</v>
      </c>
      <c r="D20" s="135" t="s">
        <v>310</v>
      </c>
      <c r="E20" s="136">
        <f>-'Workings 1'!D107/10^6</f>
        <v>-2.8486310439348145E-2</v>
      </c>
      <c r="F20" s="136">
        <f>-'Workings 1'!E107/10^6</f>
        <v>-2.8486310439348145E-2</v>
      </c>
      <c r="G20" s="136">
        <f>-'Workings 1'!F107/10^6</f>
        <v>-2.8486310439348145E-2</v>
      </c>
      <c r="H20" s="136">
        <f>-'Workings 1'!G107/10^6</f>
        <v>-2.8486310439348145E-2</v>
      </c>
      <c r="I20" s="136">
        <f>-'Workings 1'!H107/10^6</f>
        <v>-2.8486310439348145E-2</v>
      </c>
      <c r="J20" s="136">
        <f>-'Workings 1'!I107/10^6</f>
        <v>-2.8486310439348145E-2</v>
      </c>
      <c r="K20" s="136">
        <f>-'Workings 1'!J107/10^6</f>
        <v>-2.8486310439348145E-2</v>
      </c>
      <c r="L20" s="136">
        <f>-'Workings 1'!K107/10^6</f>
        <v>-2.8486310439348145E-2</v>
      </c>
      <c r="M20" s="136">
        <f>-'Workings 1'!L107/10^6</f>
        <v>-2.8486310439348145E-2</v>
      </c>
      <c r="N20" s="136">
        <f>-'Workings 1'!M107/10^6</f>
        <v>-2.8486310439348145E-2</v>
      </c>
      <c r="O20" s="136">
        <f>-'Workings 1'!N107/10^6</f>
        <v>-2.8486310439348145E-2</v>
      </c>
      <c r="P20" s="136">
        <f>-'Workings 1'!O107/10^6</f>
        <v>-2.8486310439348145E-2</v>
      </c>
      <c r="Q20" s="136">
        <f>-'Workings 1'!P107/10^6</f>
        <v>-2.8486310439348145E-2</v>
      </c>
      <c r="R20" s="136">
        <f>-'Workings 1'!Q107/10^6</f>
        <v>-2.8486310439348145E-2</v>
      </c>
      <c r="S20" s="136">
        <f>-'Workings 1'!R107/10^6</f>
        <v>-2.8486310439348145E-2</v>
      </c>
      <c r="T20" s="136">
        <f>-'Workings 1'!S107/10^6</f>
        <v>-2.8486310439348145E-2</v>
      </c>
      <c r="U20" s="136">
        <f>-'Workings 1'!T107/10^6</f>
        <v>-2.8486310439348145E-2</v>
      </c>
      <c r="V20" s="136">
        <f>-'Workings 1'!U107/10^6</f>
        <v>-2.8486310439348145E-2</v>
      </c>
      <c r="W20" s="136">
        <f>-'Workings 1'!V107/10^6</f>
        <v>-2.8486310439348145E-2</v>
      </c>
      <c r="X20" s="136">
        <f>-'Workings 1'!W107/10^6</f>
        <v>-2.8486310439348145E-2</v>
      </c>
      <c r="Y20" s="136">
        <f>-'Workings 1'!X107/10^6</f>
        <v>-2.8486310439348145E-2</v>
      </c>
      <c r="Z20" s="136">
        <f>-'Workings 1'!Y107/10^6</f>
        <v>-2.8486310439348145E-2</v>
      </c>
      <c r="AA20" s="136">
        <f>-'Workings 1'!Z107/10^6</f>
        <v>-2.8486310439348145E-2</v>
      </c>
      <c r="AB20" s="136">
        <f>-'Workings 1'!AA107/10^6</f>
        <v>-2.8486310439348145E-2</v>
      </c>
      <c r="AC20" s="136">
        <f>-'Workings 1'!AB107/10^6</f>
        <v>-2.8486310439348145E-2</v>
      </c>
      <c r="AD20" s="136">
        <f>-'Workings 1'!AC107/10^6</f>
        <v>0</v>
      </c>
      <c r="AE20" s="136">
        <f>-'Workings 1'!AD107/10^6</f>
        <v>0</v>
      </c>
      <c r="AF20" s="136">
        <f>-'Workings 1'!AE107/10^6</f>
        <v>0</v>
      </c>
      <c r="AG20" s="136">
        <f>-'Workings 1'!AF107/10^6</f>
        <v>0</v>
      </c>
      <c r="AH20" s="136">
        <f>-'Workings 1'!AG107/10^6</f>
        <v>0</v>
      </c>
      <c r="AI20" s="136">
        <f>-'Workings 1'!AH107/10^6</f>
        <v>0</v>
      </c>
      <c r="AJ20" s="136">
        <f>-'Workings 1'!AI107/10^6</f>
        <v>0</v>
      </c>
      <c r="AK20" s="136">
        <f>-'Workings 1'!AJ107/10^6</f>
        <v>0</v>
      </c>
      <c r="AL20" s="136">
        <f>-'Workings 1'!AK107/10^6</f>
        <v>0</v>
      </c>
      <c r="AM20" s="136">
        <f>-'Workings 1'!AL107/10^6</f>
        <v>0</v>
      </c>
      <c r="AN20" s="136">
        <f>-'Workings 1'!AM107/10^6</f>
        <v>0</v>
      </c>
      <c r="AO20" s="136">
        <f>-'Workings 1'!AN107/10^6</f>
        <v>0</v>
      </c>
      <c r="AP20" s="136">
        <f>-'Workings 1'!AO107/10^6</f>
        <v>0</v>
      </c>
      <c r="AQ20" s="136">
        <f>-'Workings 1'!AP107/10^6</f>
        <v>0</v>
      </c>
      <c r="AR20" s="136">
        <f>-'Workings 1'!AQ107/10^6</f>
        <v>0</v>
      </c>
      <c r="AS20" s="136">
        <f>-'Workings 1'!AR107/10^6</f>
        <v>0</v>
      </c>
      <c r="AT20" s="136">
        <f>-'Workings 1'!AS107/10^6</f>
        <v>0</v>
      </c>
      <c r="AU20" s="136">
        <f>-'Workings 1'!AT107/10^6</f>
        <v>0</v>
      </c>
      <c r="AV20" s="136">
        <f>-'Workings 1'!AU107/10^6</f>
        <v>0</v>
      </c>
      <c r="AW20" s="136">
        <f>-'Workings 1'!AV107/10^6</f>
        <v>0</v>
      </c>
      <c r="AX20" s="136">
        <f>-'Workings 1'!AW107/10^6</f>
        <v>0</v>
      </c>
      <c r="AY20" s="136">
        <f>-'Workings 1'!AX107/10^6</f>
        <v>0</v>
      </c>
      <c r="AZ20" s="136">
        <f>-'Workings 1'!AY107/10^6</f>
        <v>0</v>
      </c>
      <c r="BA20" s="136">
        <f>-'Workings 1'!AZ107/10^6</f>
        <v>0</v>
      </c>
      <c r="BB20" s="136">
        <f>-'Workings 1'!BA107/10^6</f>
        <v>0</v>
      </c>
      <c r="BC20" s="136">
        <f>-'Workings 1'!BB107/10^6</f>
        <v>0</v>
      </c>
      <c r="BD20" s="136">
        <f>-'Workings 1'!BC107/10^6</f>
        <v>0</v>
      </c>
      <c r="BE20" s="136">
        <f>-'Workings 1'!BD107/10^6</f>
        <v>0</v>
      </c>
    </row>
    <row r="21" spans="1:57">
      <c r="A21" s="335"/>
      <c r="B21" s="135" t="s">
        <v>279</v>
      </c>
      <c r="C21" s="173" t="s">
        <v>309</v>
      </c>
      <c r="D21" s="135" t="s">
        <v>196</v>
      </c>
      <c r="E21" s="136">
        <f>-'Workings 1'!D108/10^6</f>
        <v>-0.14360596811650372</v>
      </c>
      <c r="F21" s="136">
        <f>-'Workings 1'!E108/10^6</f>
        <v>-0.14360596811650372</v>
      </c>
      <c r="G21" s="136">
        <f>-'Workings 1'!F108/10^6</f>
        <v>-0.14360596811650372</v>
      </c>
      <c r="H21" s="136">
        <f>-'Workings 1'!G108/10^6</f>
        <v>-0.14360596811650372</v>
      </c>
      <c r="I21" s="136">
        <f>-'Workings 1'!H108/10^6</f>
        <v>-0.14360596811650372</v>
      </c>
      <c r="J21" s="136">
        <f>-'Workings 1'!I108/10^6</f>
        <v>-0.14360596811650372</v>
      </c>
      <c r="K21" s="136">
        <f>-'Workings 1'!J108/10^6</f>
        <v>-0.14360596811650372</v>
      </c>
      <c r="L21" s="136">
        <f>-'Workings 1'!K108/10^6</f>
        <v>-0.14360596811650372</v>
      </c>
      <c r="M21" s="136">
        <f>-'Workings 1'!L108/10^6</f>
        <v>-0.14360596811650372</v>
      </c>
      <c r="N21" s="136">
        <f>-'Workings 1'!M108/10^6</f>
        <v>-0.14360596811650372</v>
      </c>
      <c r="O21" s="136">
        <f>-'Workings 1'!N108/10^6</f>
        <v>-0.14360596811650372</v>
      </c>
      <c r="P21" s="136">
        <f>-'Workings 1'!O108/10^6</f>
        <v>-0.14360596811650372</v>
      </c>
      <c r="Q21" s="136">
        <f>-'Workings 1'!P108/10^6</f>
        <v>-0.14360596811650372</v>
      </c>
      <c r="R21" s="136">
        <f>-'Workings 1'!Q108/10^6</f>
        <v>-0.14360596811650372</v>
      </c>
      <c r="S21" s="136">
        <f>-'Workings 1'!R108/10^6</f>
        <v>-0.14360596811650372</v>
      </c>
      <c r="T21" s="136">
        <f>-'Workings 1'!S108/10^6</f>
        <v>-0.14360596811650372</v>
      </c>
      <c r="U21" s="136">
        <f>-'Workings 1'!T108/10^6</f>
        <v>-0.14360596811650372</v>
      </c>
      <c r="V21" s="136">
        <f>-'Workings 1'!U108/10^6</f>
        <v>-0.14360596811650372</v>
      </c>
      <c r="W21" s="136">
        <f>-'Workings 1'!V108/10^6</f>
        <v>-0.14360596811650372</v>
      </c>
      <c r="X21" s="136">
        <f>-'Workings 1'!W108/10^6</f>
        <v>-0.14360596811650372</v>
      </c>
      <c r="Y21" s="136">
        <f>-'Workings 1'!X108/10^6</f>
        <v>-0.14360596811650372</v>
      </c>
      <c r="Z21" s="136">
        <f>-'Workings 1'!Y108/10^6</f>
        <v>-0.14360596811650372</v>
      </c>
      <c r="AA21" s="136">
        <f>-'Workings 1'!Z108/10^6</f>
        <v>-0.14360596811650372</v>
      </c>
      <c r="AB21" s="136">
        <f>-'Workings 1'!AA108/10^6</f>
        <v>-0.14360596811650372</v>
      </c>
      <c r="AC21" s="136">
        <f>-'Workings 1'!AB108/10^6</f>
        <v>-0.14360596811650372</v>
      </c>
      <c r="AD21" s="136">
        <f>-'Workings 1'!AC108/10^6</f>
        <v>0</v>
      </c>
      <c r="AE21" s="136">
        <f>-'Workings 1'!AD108/10^6</f>
        <v>0</v>
      </c>
      <c r="AF21" s="136">
        <f>-'Workings 1'!AE108/10^6</f>
        <v>0</v>
      </c>
      <c r="AG21" s="136">
        <f>-'Workings 1'!AF108/10^6</f>
        <v>0</v>
      </c>
      <c r="AH21" s="136">
        <f>-'Workings 1'!AG108/10^6</f>
        <v>0</v>
      </c>
      <c r="AI21" s="136">
        <f>-'Workings 1'!AH108/10^6</f>
        <v>0</v>
      </c>
      <c r="AJ21" s="136">
        <f>-'Workings 1'!AI108/10^6</f>
        <v>0</v>
      </c>
      <c r="AK21" s="136">
        <f>-'Workings 1'!AJ108/10^6</f>
        <v>0</v>
      </c>
      <c r="AL21" s="136">
        <f>-'Workings 1'!AK108/10^6</f>
        <v>0</v>
      </c>
      <c r="AM21" s="136">
        <f>-'Workings 1'!AL108/10^6</f>
        <v>0</v>
      </c>
      <c r="AN21" s="136">
        <f>-'Workings 1'!AM108/10^6</f>
        <v>0</v>
      </c>
      <c r="AO21" s="136">
        <f>-'Workings 1'!AN108/10^6</f>
        <v>0</v>
      </c>
      <c r="AP21" s="136">
        <f>-'Workings 1'!AO108/10^6</f>
        <v>0</v>
      </c>
      <c r="AQ21" s="136">
        <f>-'Workings 1'!AP108/10^6</f>
        <v>0</v>
      </c>
      <c r="AR21" s="136">
        <f>-'Workings 1'!AQ108/10^6</f>
        <v>0</v>
      </c>
      <c r="AS21" s="136">
        <f>-'Workings 1'!AR108/10^6</f>
        <v>0</v>
      </c>
      <c r="AT21" s="136">
        <f>-'Workings 1'!AS108/10^6</f>
        <v>0</v>
      </c>
      <c r="AU21" s="136">
        <f>-'Workings 1'!AT108/10^6</f>
        <v>0</v>
      </c>
      <c r="AV21" s="136">
        <f>-'Workings 1'!AU108/10^6</f>
        <v>0</v>
      </c>
      <c r="AW21" s="136">
        <f>-'Workings 1'!AV108/10^6</f>
        <v>0</v>
      </c>
      <c r="AX21" s="136">
        <f>-'Workings 1'!AW108/10^6</f>
        <v>0</v>
      </c>
      <c r="AY21" s="136">
        <f>-'Workings 1'!AX108/10^6</f>
        <v>0</v>
      </c>
      <c r="AZ21" s="136">
        <f>-'Workings 1'!AY108/10^6</f>
        <v>0</v>
      </c>
      <c r="BA21" s="136">
        <f>-'Workings 1'!AZ108/10^6</f>
        <v>0</v>
      </c>
      <c r="BB21" s="136">
        <f>-'Workings 1'!BA108/10^6</f>
        <v>0</v>
      </c>
      <c r="BC21" s="136">
        <f>-'Workings 1'!BB108/10^6</f>
        <v>0</v>
      </c>
      <c r="BD21" s="136">
        <f>-'Workings 1'!BC108/10^6</f>
        <v>0</v>
      </c>
      <c r="BE21" s="136">
        <f>-'Workings 1'!BD108/10^6</f>
        <v>0</v>
      </c>
    </row>
    <row r="22" spans="1:57">
      <c r="A22" s="335"/>
      <c r="B22" s="135" t="s">
        <v>311</v>
      </c>
      <c r="C22" s="173" t="s">
        <v>195</v>
      </c>
      <c r="D22" s="135" t="s">
        <v>196</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row>
    <row r="23" spans="1:57" ht="16.5" thickBot="1">
      <c r="A23" s="336"/>
      <c r="B23" s="137" t="s">
        <v>199</v>
      </c>
      <c r="C23" s="174"/>
      <c r="D23" s="138" t="s">
        <v>196</v>
      </c>
      <c r="E23" s="139">
        <f>SUM(E18:E22)</f>
        <v>-0.61015684855585195</v>
      </c>
      <c r="F23" s="139">
        <f t="shared" ref="F23:BE23" si="0">SUM(F18:F22)</f>
        <v>-0.53846797855585171</v>
      </c>
      <c r="G23" s="139">
        <f t="shared" si="0"/>
        <v>-0.46389620855585179</v>
      </c>
      <c r="H23" s="139">
        <f t="shared" si="0"/>
        <v>-0.6583243785558518</v>
      </c>
      <c r="I23" s="139">
        <f t="shared" si="0"/>
        <v>-1.2164329285558519</v>
      </c>
      <c r="J23" s="139">
        <f t="shared" si="0"/>
        <v>-0.17209227855585188</v>
      </c>
      <c r="K23" s="139">
        <f t="shared" si="0"/>
        <v>-0.17209227855585188</v>
      </c>
      <c r="L23" s="139">
        <f t="shared" si="0"/>
        <v>-0.17209227855585188</v>
      </c>
      <c r="M23" s="139">
        <f t="shared" si="0"/>
        <v>-0.17209227855585188</v>
      </c>
      <c r="N23" s="139">
        <f t="shared" si="0"/>
        <v>-0.17209227855585188</v>
      </c>
      <c r="O23" s="139">
        <f t="shared" si="0"/>
        <v>-0.17209227855585188</v>
      </c>
      <c r="P23" s="139">
        <f t="shared" si="0"/>
        <v>-0.17209227855585188</v>
      </c>
      <c r="Q23" s="139">
        <f t="shared" si="0"/>
        <v>-0.17209227855585188</v>
      </c>
      <c r="R23" s="139">
        <f t="shared" si="0"/>
        <v>-0.17209227855585188</v>
      </c>
      <c r="S23" s="139">
        <f t="shared" si="0"/>
        <v>-0.17209227855585188</v>
      </c>
      <c r="T23" s="139">
        <f t="shared" si="0"/>
        <v>-0.17209227855585188</v>
      </c>
      <c r="U23" s="139">
        <f t="shared" si="0"/>
        <v>-0.17209227855585188</v>
      </c>
      <c r="V23" s="139">
        <f t="shared" si="0"/>
        <v>-0.17209227855585188</v>
      </c>
      <c r="W23" s="139">
        <f t="shared" si="0"/>
        <v>-0.17209227855585188</v>
      </c>
      <c r="X23" s="139">
        <f t="shared" si="0"/>
        <v>-0.17209227855585188</v>
      </c>
      <c r="Y23" s="139">
        <f t="shared" si="0"/>
        <v>-0.17209227855585188</v>
      </c>
      <c r="Z23" s="139">
        <f t="shared" si="0"/>
        <v>-0.17209227855585188</v>
      </c>
      <c r="AA23" s="139">
        <f t="shared" si="0"/>
        <v>-0.17209227855585188</v>
      </c>
      <c r="AB23" s="139">
        <f t="shared" si="0"/>
        <v>-0.17209227855585188</v>
      </c>
      <c r="AC23" s="139">
        <f t="shared" si="0"/>
        <v>-0.17209227855585188</v>
      </c>
      <c r="AD23" s="139">
        <f t="shared" si="0"/>
        <v>0</v>
      </c>
      <c r="AE23" s="139">
        <f t="shared" si="0"/>
        <v>0</v>
      </c>
      <c r="AF23" s="139">
        <f t="shared" si="0"/>
        <v>0</v>
      </c>
      <c r="AG23" s="139">
        <f t="shared" si="0"/>
        <v>0</v>
      </c>
      <c r="AH23" s="139">
        <f t="shared" si="0"/>
        <v>0</v>
      </c>
      <c r="AI23" s="139">
        <f t="shared" si="0"/>
        <v>0</v>
      </c>
      <c r="AJ23" s="139">
        <f t="shared" si="0"/>
        <v>0</v>
      </c>
      <c r="AK23" s="139">
        <f t="shared" si="0"/>
        <v>0</v>
      </c>
      <c r="AL23" s="139">
        <f t="shared" si="0"/>
        <v>0</v>
      </c>
      <c r="AM23" s="139">
        <f t="shared" si="0"/>
        <v>0</v>
      </c>
      <c r="AN23" s="139">
        <f t="shared" si="0"/>
        <v>0</v>
      </c>
      <c r="AO23" s="139">
        <f t="shared" si="0"/>
        <v>0</v>
      </c>
      <c r="AP23" s="139">
        <f t="shared" si="0"/>
        <v>0</v>
      </c>
      <c r="AQ23" s="139">
        <f t="shared" si="0"/>
        <v>0</v>
      </c>
      <c r="AR23" s="139">
        <f t="shared" si="0"/>
        <v>0</v>
      </c>
      <c r="AS23" s="139">
        <f t="shared" si="0"/>
        <v>0</v>
      </c>
      <c r="AT23" s="139">
        <f t="shared" si="0"/>
        <v>0</v>
      </c>
      <c r="AU23" s="139">
        <f t="shared" si="0"/>
        <v>0</v>
      </c>
      <c r="AV23" s="139">
        <f t="shared" si="0"/>
        <v>0</v>
      </c>
      <c r="AW23" s="139">
        <f t="shared" si="0"/>
        <v>0</v>
      </c>
      <c r="AX23" s="139">
        <f t="shared" si="0"/>
        <v>0</v>
      </c>
      <c r="AY23" s="139">
        <f t="shared" si="0"/>
        <v>0</v>
      </c>
      <c r="AZ23" s="139">
        <f t="shared" si="0"/>
        <v>0</v>
      </c>
      <c r="BA23" s="139">
        <f t="shared" si="0"/>
        <v>0</v>
      </c>
      <c r="BB23" s="139">
        <f t="shared" si="0"/>
        <v>0</v>
      </c>
      <c r="BC23" s="139">
        <f t="shared" si="0"/>
        <v>0</v>
      </c>
      <c r="BD23" s="139">
        <f t="shared" si="0"/>
        <v>0</v>
      </c>
      <c r="BE23" s="139">
        <f t="shared" si="0"/>
        <v>0</v>
      </c>
    </row>
    <row r="24" spans="1:57">
      <c r="A24" s="341" t="s">
        <v>312</v>
      </c>
      <c r="B24" s="135" t="s">
        <v>194</v>
      </c>
      <c r="C24" s="168"/>
      <c r="D24" s="36" t="s">
        <v>196</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1:57">
      <c r="A25" s="341"/>
      <c r="B25" s="135" t="s">
        <v>197</v>
      </c>
      <c r="C25" s="168"/>
      <c r="D25" s="36" t="s">
        <v>196</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1:57">
      <c r="A26" s="341"/>
      <c r="B26" s="135" t="s">
        <v>279</v>
      </c>
      <c r="C26" s="173" t="s">
        <v>313</v>
      </c>
      <c r="D26" s="36" t="s">
        <v>196</v>
      </c>
      <c r="E26" s="175"/>
      <c r="F26" s="175">
        <f>'Workings 1'!D135/10^3</f>
        <v>7.0258610523076933E-3</v>
      </c>
      <c r="G26" s="175">
        <f>'Workings 1'!E135/10^3</f>
        <v>1.376819668923077E-2</v>
      </c>
      <c r="H26" s="175">
        <f>'Workings 1'!F135/10^3</f>
        <v>2.0169795532307692E-2</v>
      </c>
      <c r="I26" s="175">
        <f>'Workings 1'!G135/10^3</f>
        <v>8.7400759655384602E-2</v>
      </c>
      <c r="J26" s="175">
        <f>'Workings 1'!H135/10^3</f>
        <v>8.7400759655384602E-2</v>
      </c>
      <c r="K26" s="175">
        <f>'Workings 1'!I135/10^3</f>
        <v>8.7400759655384602E-2</v>
      </c>
      <c r="L26" s="175">
        <f>'Workings 1'!J135/10^3</f>
        <v>8.7400759655384602E-2</v>
      </c>
      <c r="M26" s="175">
        <f>'Workings 1'!K135/10^3</f>
        <v>8.7400759655384602E-2</v>
      </c>
      <c r="N26" s="175">
        <f>'Workings 1'!L135/10^3</f>
        <v>8.7400759655384602E-2</v>
      </c>
      <c r="O26" s="175">
        <f>'Workings 1'!M135/10^3</f>
        <v>8.7400759655384602E-2</v>
      </c>
      <c r="P26" s="175">
        <f>'Workings 1'!N135/10^3</f>
        <v>8.7400759655384602E-2</v>
      </c>
      <c r="Q26" s="175">
        <f>'Workings 1'!O135/10^3</f>
        <v>8.7400759655384602E-2</v>
      </c>
      <c r="R26" s="175">
        <f>'Workings 1'!P135/10^3</f>
        <v>8.7400759655384602E-2</v>
      </c>
      <c r="S26" s="175">
        <f>'Workings 1'!Q135/10^3</f>
        <v>8.7400759655384602E-2</v>
      </c>
      <c r="T26" s="175">
        <f>'Workings 1'!R135/10^3</f>
        <v>8.7400759655384602E-2</v>
      </c>
      <c r="U26" s="175">
        <f>'Workings 1'!S135/10^3</f>
        <v>8.7400759655384602E-2</v>
      </c>
      <c r="V26" s="175">
        <f>'Workings 1'!T135/10^3</f>
        <v>8.7400759655384602E-2</v>
      </c>
      <c r="W26" s="175">
        <f>'Workings 1'!U135/10^3</f>
        <v>8.7400759655384602E-2</v>
      </c>
      <c r="X26" s="175">
        <f>'Workings 1'!V135/10^3</f>
        <v>8.7400759655384602E-2</v>
      </c>
      <c r="Y26" s="175">
        <f>'Workings 1'!W135/10^3</f>
        <v>8.7400759655384602E-2</v>
      </c>
      <c r="Z26" s="175">
        <f>'Workings 1'!X135/10^3</f>
        <v>8.7400759655384602E-2</v>
      </c>
      <c r="AA26" s="175">
        <f>'Workings 1'!Y135/10^3</f>
        <v>8.7400759655384602E-2</v>
      </c>
      <c r="AB26" s="175">
        <f>'Workings 1'!Z135/10^3</f>
        <v>8.7400759655384602E-2</v>
      </c>
      <c r="AC26" s="175">
        <f>'Workings 1'!AA135/10^3</f>
        <v>8.7400759655384602E-2</v>
      </c>
      <c r="AD26" s="175">
        <f>'Workings 1'!AB135/10^3</f>
        <v>8.7400759655384602E-2</v>
      </c>
      <c r="AE26" s="175">
        <f>'Workings 1'!AC135/10^3</f>
        <v>0</v>
      </c>
      <c r="AF26" s="175">
        <f>'Workings 1'!AD135/10^3</f>
        <v>0</v>
      </c>
      <c r="AG26" s="175">
        <f>'Workings 1'!AE135/10^3</f>
        <v>0</v>
      </c>
      <c r="AH26" s="175">
        <f>'Workings 1'!AF135/10^3</f>
        <v>0</v>
      </c>
      <c r="AI26" s="175">
        <f>'Workings 1'!AG135/10^3</f>
        <v>0</v>
      </c>
      <c r="AJ26" s="175">
        <f>'Workings 1'!AH135/10^3</f>
        <v>0</v>
      </c>
      <c r="AK26" s="175">
        <f>'Workings 1'!AI135/10^3</f>
        <v>0</v>
      </c>
      <c r="AL26" s="175">
        <f>'Workings 1'!AJ135/10^3</f>
        <v>0</v>
      </c>
      <c r="AM26" s="175">
        <f>'Workings 1'!AK135/10^3</f>
        <v>0</v>
      </c>
      <c r="AN26" s="175">
        <f>'Workings 1'!AL135/10^3</f>
        <v>0</v>
      </c>
      <c r="AO26" s="175">
        <f>'Workings 1'!AM135/10^3</f>
        <v>0</v>
      </c>
      <c r="AP26" s="175">
        <f>'Workings 1'!AN135/10^3</f>
        <v>0</v>
      </c>
      <c r="AQ26" s="175">
        <f>'Workings 1'!AO135/10^3</f>
        <v>0</v>
      </c>
      <c r="AR26" s="175">
        <f>'Workings 1'!AP135/10^3</f>
        <v>0</v>
      </c>
      <c r="AS26" s="175">
        <f>'Workings 1'!AQ135/10^3</f>
        <v>0</v>
      </c>
      <c r="AT26" s="175">
        <f>'Workings 1'!AR135/10^3</f>
        <v>0</v>
      </c>
      <c r="AU26" s="175">
        <f>'Workings 1'!AS135/10^3</f>
        <v>0</v>
      </c>
      <c r="AV26" s="175">
        <f>'Workings 1'!AT135/10^3</f>
        <v>0</v>
      </c>
      <c r="AW26" s="175">
        <f>'Workings 1'!AU135/10^3</f>
        <v>0</v>
      </c>
      <c r="AX26" s="175">
        <f>'Workings 1'!AV135/10^3</f>
        <v>0</v>
      </c>
      <c r="AY26" s="175">
        <f>'Workings 1'!AW135/10^3</f>
        <v>0</v>
      </c>
      <c r="AZ26" s="175">
        <f>'Workings 1'!AX135/10^3</f>
        <v>0</v>
      </c>
      <c r="BA26" s="175">
        <f>'Workings 1'!AY135/10^3</f>
        <v>0</v>
      </c>
      <c r="BB26" s="175">
        <f>'Workings 1'!AZ135/10^3</f>
        <v>0</v>
      </c>
      <c r="BC26" s="175">
        <f>'Workings 1'!BA135/10^3</f>
        <v>0</v>
      </c>
      <c r="BD26" s="175">
        <f>'Workings 1'!BB135/10^3</f>
        <v>0</v>
      </c>
      <c r="BE26" s="175">
        <f>'Workings 1'!BC135/10^3</f>
        <v>0</v>
      </c>
    </row>
    <row r="27" spans="1:57">
      <c r="A27" s="341"/>
      <c r="B27" s="135" t="s">
        <v>279</v>
      </c>
      <c r="C27" s="173" t="s">
        <v>314</v>
      </c>
      <c r="D27" s="36" t="s">
        <v>196</v>
      </c>
      <c r="E27" s="175"/>
      <c r="F27" s="175">
        <f>'Workings 1'!D136/10^3</f>
        <v>8.4102751520000005E-2</v>
      </c>
      <c r="G27" s="175">
        <f>'Workings 1'!E136/10^3</f>
        <v>0.15249971391384615</v>
      </c>
      <c r="H27" s="175">
        <f>'Workings 1'!F136/10^3</f>
        <v>0.20460510342153845</v>
      </c>
      <c r="I27" s="175">
        <f>'Workings 1'!G136/10^3</f>
        <v>0.22740864754461537</v>
      </c>
      <c r="J27" s="175">
        <f>'Workings 1'!H136/10^3</f>
        <v>0.4406071025292308</v>
      </c>
      <c r="K27" s="175">
        <f>'Workings 1'!I136/10^3</f>
        <v>0.4406071025292308</v>
      </c>
      <c r="L27" s="175">
        <f>'Workings 1'!J136/10^3</f>
        <v>0.4406071025292308</v>
      </c>
      <c r="M27" s="175">
        <f>'Workings 1'!K136/10^3</f>
        <v>0.4406071025292308</v>
      </c>
      <c r="N27" s="175">
        <f>'Workings 1'!L136/10^3</f>
        <v>0.4406071025292308</v>
      </c>
      <c r="O27" s="175">
        <f>'Workings 1'!M136/10^3</f>
        <v>0.4406071025292308</v>
      </c>
      <c r="P27" s="175">
        <f>'Workings 1'!N136/10^3</f>
        <v>0.4406071025292308</v>
      </c>
      <c r="Q27" s="175">
        <f>'Workings 1'!O136/10^3</f>
        <v>0.4406071025292308</v>
      </c>
      <c r="R27" s="175">
        <f>'Workings 1'!P136/10^3</f>
        <v>0.4406071025292308</v>
      </c>
      <c r="S27" s="175">
        <f>'Workings 1'!Q136/10^3</f>
        <v>0.4406071025292308</v>
      </c>
      <c r="T27" s="175">
        <f>'Workings 1'!R136/10^3</f>
        <v>0.4406071025292308</v>
      </c>
      <c r="U27" s="175">
        <f>'Workings 1'!S136/10^3</f>
        <v>0.4406071025292308</v>
      </c>
      <c r="V27" s="175">
        <f>'Workings 1'!T136/10^3</f>
        <v>0.4406071025292308</v>
      </c>
      <c r="W27" s="175">
        <f>'Workings 1'!U136/10^3</f>
        <v>0.4406071025292308</v>
      </c>
      <c r="X27" s="175">
        <f>'Workings 1'!V136/10^3</f>
        <v>0.4406071025292308</v>
      </c>
      <c r="Y27" s="175">
        <f>'Workings 1'!W136/10^3</f>
        <v>0.4406071025292308</v>
      </c>
      <c r="Z27" s="175">
        <f>'Workings 1'!X136/10^3</f>
        <v>0.4406071025292308</v>
      </c>
      <c r="AA27" s="175">
        <f>'Workings 1'!Y136/10^3</f>
        <v>0.4406071025292308</v>
      </c>
      <c r="AB27" s="175">
        <f>'Workings 1'!Z136/10^3</f>
        <v>0.4406071025292308</v>
      </c>
      <c r="AC27" s="175">
        <f>'Workings 1'!AA136/10^3</f>
        <v>0.4406071025292308</v>
      </c>
      <c r="AD27" s="175">
        <f>'Workings 1'!AB136/10^3</f>
        <v>0.4406071025292308</v>
      </c>
      <c r="AE27" s="175">
        <f>'Workings 1'!AC136/10^3</f>
        <v>0</v>
      </c>
      <c r="AF27" s="175">
        <f>'Workings 1'!AD136/10^3</f>
        <v>0</v>
      </c>
      <c r="AG27" s="175">
        <f>'Workings 1'!AE136/10^3</f>
        <v>0</v>
      </c>
      <c r="AH27" s="175">
        <f>'Workings 1'!AF136/10^3</f>
        <v>0</v>
      </c>
      <c r="AI27" s="175">
        <f>'Workings 1'!AG136/10^3</f>
        <v>0</v>
      </c>
      <c r="AJ27" s="175">
        <f>'Workings 1'!AH136/10^3</f>
        <v>0</v>
      </c>
      <c r="AK27" s="175">
        <f>'Workings 1'!AI136/10^3</f>
        <v>0</v>
      </c>
      <c r="AL27" s="175">
        <f>'Workings 1'!AJ136/10^3</f>
        <v>0</v>
      </c>
      <c r="AM27" s="175">
        <f>'Workings 1'!AK136/10^3</f>
        <v>0</v>
      </c>
      <c r="AN27" s="175">
        <f>'Workings 1'!AL136/10^3</f>
        <v>0</v>
      </c>
      <c r="AO27" s="175">
        <f>'Workings 1'!AM136/10^3</f>
        <v>0</v>
      </c>
      <c r="AP27" s="175">
        <f>'Workings 1'!AN136/10^3</f>
        <v>0</v>
      </c>
      <c r="AQ27" s="175">
        <f>'Workings 1'!AO136/10^3</f>
        <v>0</v>
      </c>
      <c r="AR27" s="175">
        <f>'Workings 1'!AP136/10^3</f>
        <v>0</v>
      </c>
      <c r="AS27" s="175">
        <f>'Workings 1'!AQ136/10^3</f>
        <v>0</v>
      </c>
      <c r="AT27" s="175">
        <f>'Workings 1'!AR136/10^3</f>
        <v>0</v>
      </c>
      <c r="AU27" s="175">
        <f>'Workings 1'!AS136/10^3</f>
        <v>0</v>
      </c>
      <c r="AV27" s="175">
        <f>'Workings 1'!AT136/10^3</f>
        <v>0</v>
      </c>
      <c r="AW27" s="175">
        <f>'Workings 1'!AU136/10^3</f>
        <v>0</v>
      </c>
      <c r="AX27" s="175">
        <f>'Workings 1'!AV136/10^3</f>
        <v>0</v>
      </c>
      <c r="AY27" s="175">
        <f>'Workings 1'!AW136/10^3</f>
        <v>0</v>
      </c>
      <c r="AZ27" s="175">
        <f>'Workings 1'!AX136/10^3</f>
        <v>0</v>
      </c>
      <c r="BA27" s="175">
        <f>'Workings 1'!AY136/10^3</f>
        <v>0</v>
      </c>
      <c r="BB27" s="175">
        <f>'Workings 1'!AZ136/10^3</f>
        <v>0</v>
      </c>
      <c r="BC27" s="175">
        <f>'Workings 1'!BA136/10^3</f>
        <v>0</v>
      </c>
      <c r="BD27" s="175">
        <f>'Workings 1'!BB136/10^3</f>
        <v>0</v>
      </c>
      <c r="BE27" s="175">
        <f>'Workings 1'!BC136/10^3</f>
        <v>0</v>
      </c>
    </row>
    <row r="28" spans="1:57">
      <c r="A28" s="341"/>
      <c r="B28" s="135" t="s">
        <v>198</v>
      </c>
      <c r="C28" s="173" t="s">
        <v>195</v>
      </c>
      <c r="D28" s="36" t="s">
        <v>196</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1:57">
      <c r="A29" s="341"/>
      <c r="B29" s="135" t="s">
        <v>198</v>
      </c>
      <c r="C29" s="173" t="s">
        <v>195</v>
      </c>
      <c r="D29" s="36" t="s">
        <v>196</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1:57">
      <c r="A30" s="342"/>
      <c r="B30" s="135" t="s">
        <v>315</v>
      </c>
      <c r="C30" s="168"/>
      <c r="D30" s="36" t="s">
        <v>196</v>
      </c>
      <c r="E30" s="176">
        <f>SUM(E24:E29)</f>
        <v>0</v>
      </c>
      <c r="F30" s="176">
        <f t="shared" ref="F30:BE30" si="1">SUM(F24:F29)</f>
        <v>9.1128612572307699E-2</v>
      </c>
      <c r="G30" s="176">
        <f t="shared" si="1"/>
        <v>0.16626791060307691</v>
      </c>
      <c r="H30" s="176">
        <f t="shared" si="1"/>
        <v>0.22477489895384614</v>
      </c>
      <c r="I30" s="176">
        <f t="shared" si="1"/>
        <v>0.31480940719999995</v>
      </c>
      <c r="J30" s="176">
        <f t="shared" si="1"/>
        <v>0.52800786218461537</v>
      </c>
      <c r="K30" s="176">
        <f t="shared" si="1"/>
        <v>0.52800786218461537</v>
      </c>
      <c r="L30" s="176">
        <f t="shared" si="1"/>
        <v>0.52800786218461537</v>
      </c>
      <c r="M30" s="176">
        <f t="shared" si="1"/>
        <v>0.52800786218461537</v>
      </c>
      <c r="N30" s="176">
        <f t="shared" si="1"/>
        <v>0.52800786218461537</v>
      </c>
      <c r="O30" s="176">
        <f t="shared" si="1"/>
        <v>0.52800786218461537</v>
      </c>
      <c r="P30" s="176">
        <f t="shared" si="1"/>
        <v>0.52800786218461537</v>
      </c>
      <c r="Q30" s="176">
        <f t="shared" si="1"/>
        <v>0.52800786218461537</v>
      </c>
      <c r="R30" s="176">
        <f t="shared" si="1"/>
        <v>0.52800786218461537</v>
      </c>
      <c r="S30" s="176">
        <f t="shared" si="1"/>
        <v>0.52800786218461537</v>
      </c>
      <c r="T30" s="176">
        <f t="shared" si="1"/>
        <v>0.52800786218461537</v>
      </c>
      <c r="U30" s="176">
        <f t="shared" si="1"/>
        <v>0.52800786218461537</v>
      </c>
      <c r="V30" s="176">
        <f t="shared" si="1"/>
        <v>0.52800786218461537</v>
      </c>
      <c r="W30" s="176">
        <f t="shared" si="1"/>
        <v>0.52800786218461537</v>
      </c>
      <c r="X30" s="176">
        <f t="shared" si="1"/>
        <v>0.52800786218461537</v>
      </c>
      <c r="Y30" s="176">
        <f t="shared" si="1"/>
        <v>0.52800786218461537</v>
      </c>
      <c r="Z30" s="176">
        <f t="shared" si="1"/>
        <v>0.52800786218461537</v>
      </c>
      <c r="AA30" s="176">
        <f t="shared" si="1"/>
        <v>0.52800786218461537</v>
      </c>
      <c r="AB30" s="176">
        <f t="shared" si="1"/>
        <v>0.52800786218461537</v>
      </c>
      <c r="AC30" s="176">
        <f t="shared" si="1"/>
        <v>0.52800786218461537</v>
      </c>
      <c r="AD30" s="176">
        <f t="shared" si="1"/>
        <v>0.52800786218461537</v>
      </c>
      <c r="AE30" s="176">
        <f t="shared" si="1"/>
        <v>0</v>
      </c>
      <c r="AF30" s="176">
        <f t="shared" si="1"/>
        <v>0</v>
      </c>
      <c r="AG30" s="176">
        <f t="shared" si="1"/>
        <v>0</v>
      </c>
      <c r="AH30" s="176">
        <f t="shared" si="1"/>
        <v>0</v>
      </c>
      <c r="AI30" s="176">
        <f t="shared" si="1"/>
        <v>0</v>
      </c>
      <c r="AJ30" s="176">
        <f t="shared" si="1"/>
        <v>0</v>
      </c>
      <c r="AK30" s="176">
        <f t="shared" si="1"/>
        <v>0</v>
      </c>
      <c r="AL30" s="176">
        <f t="shared" si="1"/>
        <v>0</v>
      </c>
      <c r="AM30" s="176">
        <f t="shared" si="1"/>
        <v>0</v>
      </c>
      <c r="AN30" s="176">
        <f t="shared" si="1"/>
        <v>0</v>
      </c>
      <c r="AO30" s="176">
        <f t="shared" si="1"/>
        <v>0</v>
      </c>
      <c r="AP30" s="176">
        <f t="shared" si="1"/>
        <v>0</v>
      </c>
      <c r="AQ30" s="176">
        <f t="shared" si="1"/>
        <v>0</v>
      </c>
      <c r="AR30" s="176">
        <f t="shared" si="1"/>
        <v>0</v>
      </c>
      <c r="AS30" s="176">
        <f t="shared" si="1"/>
        <v>0</v>
      </c>
      <c r="AT30" s="176">
        <f t="shared" si="1"/>
        <v>0</v>
      </c>
      <c r="AU30" s="176">
        <f t="shared" si="1"/>
        <v>0</v>
      </c>
      <c r="AV30" s="176">
        <f t="shared" si="1"/>
        <v>0</v>
      </c>
      <c r="AW30" s="176">
        <f t="shared" si="1"/>
        <v>0</v>
      </c>
      <c r="AX30" s="176">
        <f t="shared" si="1"/>
        <v>0</v>
      </c>
      <c r="AY30" s="176">
        <f t="shared" si="1"/>
        <v>0</v>
      </c>
      <c r="AZ30" s="176">
        <f t="shared" si="1"/>
        <v>0</v>
      </c>
      <c r="BA30" s="176">
        <f t="shared" si="1"/>
        <v>0</v>
      </c>
      <c r="BB30" s="176">
        <f t="shared" si="1"/>
        <v>0</v>
      </c>
      <c r="BC30" s="176">
        <f t="shared" si="1"/>
        <v>0</v>
      </c>
      <c r="BD30" s="176">
        <f t="shared" si="1"/>
        <v>0</v>
      </c>
      <c r="BE30" s="176">
        <f t="shared" si="1"/>
        <v>0</v>
      </c>
    </row>
    <row r="31" spans="1:57" ht="16.5" thickBot="1">
      <c r="A31" s="177"/>
      <c r="B31" s="178" t="s">
        <v>316</v>
      </c>
      <c r="C31" s="179" t="s">
        <v>317</v>
      </c>
      <c r="D31" s="178" t="s">
        <v>196</v>
      </c>
      <c r="E31" s="139">
        <f>E23+E30</f>
        <v>-0.61015684855585195</v>
      </c>
      <c r="F31" s="139">
        <f t="shared" ref="F31:BE31" si="2">F23+F30</f>
        <v>-0.44733936598354401</v>
      </c>
      <c r="G31" s="139">
        <f t="shared" si="2"/>
        <v>-0.2976282979527749</v>
      </c>
      <c r="H31" s="139">
        <f t="shared" si="2"/>
        <v>-0.43354947960200563</v>
      </c>
      <c r="I31" s="139">
        <f t="shared" si="2"/>
        <v>-0.901623521355852</v>
      </c>
      <c r="J31" s="139">
        <f t="shared" si="2"/>
        <v>0.35591558362876352</v>
      </c>
      <c r="K31" s="139">
        <f t="shared" si="2"/>
        <v>0.35591558362876352</v>
      </c>
      <c r="L31" s="139">
        <f t="shared" si="2"/>
        <v>0.35591558362876352</v>
      </c>
      <c r="M31" s="139">
        <f t="shared" si="2"/>
        <v>0.35591558362876352</v>
      </c>
      <c r="N31" s="139">
        <f t="shared" si="2"/>
        <v>0.35591558362876352</v>
      </c>
      <c r="O31" s="139">
        <f t="shared" si="2"/>
        <v>0.35591558362876352</v>
      </c>
      <c r="P31" s="139">
        <f t="shared" si="2"/>
        <v>0.35591558362876352</v>
      </c>
      <c r="Q31" s="139">
        <f t="shared" si="2"/>
        <v>0.35591558362876352</v>
      </c>
      <c r="R31" s="139">
        <f t="shared" si="2"/>
        <v>0.35591558362876352</v>
      </c>
      <c r="S31" s="139">
        <f t="shared" si="2"/>
        <v>0.35591558362876352</v>
      </c>
      <c r="T31" s="139">
        <f t="shared" si="2"/>
        <v>0.35591558362876352</v>
      </c>
      <c r="U31" s="139">
        <f t="shared" si="2"/>
        <v>0.35591558362876352</v>
      </c>
      <c r="V31" s="139">
        <f t="shared" si="2"/>
        <v>0.35591558362876352</v>
      </c>
      <c r="W31" s="139">
        <f t="shared" si="2"/>
        <v>0.35591558362876352</v>
      </c>
      <c r="X31" s="139">
        <f t="shared" si="2"/>
        <v>0.35591558362876352</v>
      </c>
      <c r="Y31" s="139">
        <f t="shared" si="2"/>
        <v>0.35591558362876352</v>
      </c>
      <c r="Z31" s="139">
        <f t="shared" si="2"/>
        <v>0.35591558362876352</v>
      </c>
      <c r="AA31" s="139">
        <f t="shared" si="2"/>
        <v>0.35591558362876352</v>
      </c>
      <c r="AB31" s="139">
        <f t="shared" si="2"/>
        <v>0.35591558362876352</v>
      </c>
      <c r="AC31" s="139">
        <f t="shared" si="2"/>
        <v>0.35591558362876352</v>
      </c>
      <c r="AD31" s="139">
        <f t="shared" si="2"/>
        <v>0.52800786218461537</v>
      </c>
      <c r="AE31" s="139">
        <f t="shared" si="2"/>
        <v>0</v>
      </c>
      <c r="AF31" s="139">
        <f t="shared" si="2"/>
        <v>0</v>
      </c>
      <c r="AG31" s="139">
        <f t="shared" si="2"/>
        <v>0</v>
      </c>
      <c r="AH31" s="139">
        <f t="shared" si="2"/>
        <v>0</v>
      </c>
      <c r="AI31" s="139">
        <f t="shared" si="2"/>
        <v>0</v>
      </c>
      <c r="AJ31" s="139">
        <f t="shared" si="2"/>
        <v>0</v>
      </c>
      <c r="AK31" s="139">
        <f t="shared" si="2"/>
        <v>0</v>
      </c>
      <c r="AL31" s="139">
        <f t="shared" si="2"/>
        <v>0</v>
      </c>
      <c r="AM31" s="139">
        <f t="shared" si="2"/>
        <v>0</v>
      </c>
      <c r="AN31" s="139">
        <f t="shared" si="2"/>
        <v>0</v>
      </c>
      <c r="AO31" s="139">
        <f t="shared" si="2"/>
        <v>0</v>
      </c>
      <c r="AP31" s="139">
        <f t="shared" si="2"/>
        <v>0</v>
      </c>
      <c r="AQ31" s="139">
        <f t="shared" si="2"/>
        <v>0</v>
      </c>
      <c r="AR31" s="139">
        <f t="shared" si="2"/>
        <v>0</v>
      </c>
      <c r="AS31" s="139">
        <f t="shared" si="2"/>
        <v>0</v>
      </c>
      <c r="AT31" s="139">
        <f t="shared" si="2"/>
        <v>0</v>
      </c>
      <c r="AU31" s="139">
        <f t="shared" si="2"/>
        <v>0</v>
      </c>
      <c r="AV31" s="139">
        <f t="shared" si="2"/>
        <v>0</v>
      </c>
      <c r="AW31" s="139">
        <f t="shared" si="2"/>
        <v>0</v>
      </c>
      <c r="AX31" s="139">
        <f t="shared" si="2"/>
        <v>0</v>
      </c>
      <c r="AY31" s="139">
        <f t="shared" si="2"/>
        <v>0</v>
      </c>
      <c r="AZ31" s="139">
        <f t="shared" si="2"/>
        <v>0</v>
      </c>
      <c r="BA31" s="139">
        <f t="shared" si="2"/>
        <v>0</v>
      </c>
      <c r="BB31" s="139">
        <f t="shared" si="2"/>
        <v>0</v>
      </c>
      <c r="BC31" s="139">
        <f t="shared" si="2"/>
        <v>0</v>
      </c>
      <c r="BD31" s="139">
        <f t="shared" si="2"/>
        <v>0</v>
      </c>
      <c r="BE31" s="139">
        <f t="shared" si="2"/>
        <v>0</v>
      </c>
    </row>
    <row r="32" spans="1:57">
      <c r="A32" s="180"/>
      <c r="B32" s="36" t="s">
        <v>318</v>
      </c>
      <c r="C32" s="168" t="s">
        <v>319</v>
      </c>
      <c r="D32" s="36" t="s">
        <v>223</v>
      </c>
      <c r="E32" s="181">
        <v>0.7</v>
      </c>
      <c r="F32" s="181">
        <v>0.7</v>
      </c>
      <c r="G32" s="181">
        <v>0.7</v>
      </c>
      <c r="H32" s="181">
        <v>0.7</v>
      </c>
      <c r="I32" s="181">
        <v>0.7</v>
      </c>
      <c r="J32" s="181">
        <v>0.7</v>
      </c>
      <c r="K32" s="181">
        <v>0.7</v>
      </c>
      <c r="L32" s="181">
        <v>0.7</v>
      </c>
      <c r="M32" s="181">
        <v>0.7</v>
      </c>
      <c r="N32" s="181">
        <v>0.7</v>
      </c>
      <c r="O32" s="181">
        <v>0.7</v>
      </c>
      <c r="P32" s="181">
        <v>0.7</v>
      </c>
      <c r="Q32" s="181">
        <v>0.7</v>
      </c>
      <c r="R32" s="181">
        <v>0.7</v>
      </c>
      <c r="S32" s="181">
        <v>0.7</v>
      </c>
      <c r="T32" s="181">
        <v>0.7</v>
      </c>
      <c r="U32" s="181">
        <v>0.7</v>
      </c>
      <c r="V32" s="181">
        <v>0.7</v>
      </c>
      <c r="W32" s="181">
        <v>0.7</v>
      </c>
      <c r="X32" s="181">
        <v>0.7</v>
      </c>
      <c r="Y32" s="181">
        <v>0.7</v>
      </c>
      <c r="Z32" s="181">
        <v>0.7</v>
      </c>
      <c r="AA32" s="181">
        <v>0.7</v>
      </c>
      <c r="AB32" s="181">
        <v>0.7</v>
      </c>
      <c r="AC32" s="181">
        <v>0.7</v>
      </c>
      <c r="AD32" s="181">
        <v>0.7</v>
      </c>
      <c r="AE32" s="181">
        <v>0.7</v>
      </c>
      <c r="AF32" s="181">
        <v>0.7</v>
      </c>
      <c r="AG32" s="181">
        <v>0.7</v>
      </c>
      <c r="AH32" s="181">
        <v>0.7</v>
      </c>
      <c r="AI32" s="181">
        <v>0.7</v>
      </c>
      <c r="AJ32" s="181">
        <v>0.7</v>
      </c>
      <c r="AK32" s="181">
        <v>0.7</v>
      </c>
      <c r="AL32" s="181">
        <v>0.7</v>
      </c>
      <c r="AM32" s="181">
        <v>0.7</v>
      </c>
      <c r="AN32" s="181">
        <v>0.7</v>
      </c>
      <c r="AO32" s="181">
        <v>0.7</v>
      </c>
      <c r="AP32" s="181">
        <v>0.7</v>
      </c>
      <c r="AQ32" s="181">
        <v>0.7</v>
      </c>
      <c r="AR32" s="181">
        <v>0.7</v>
      </c>
      <c r="AS32" s="181">
        <v>0.7</v>
      </c>
      <c r="AT32" s="181">
        <v>0.7</v>
      </c>
      <c r="AU32" s="181">
        <v>0.7</v>
      </c>
      <c r="AV32" s="181">
        <v>0.7</v>
      </c>
      <c r="AW32" s="181">
        <v>0.7</v>
      </c>
    </row>
    <row r="33" spans="1:57">
      <c r="A33" s="180"/>
      <c r="B33" s="36" t="s">
        <v>320</v>
      </c>
      <c r="C33" s="36" t="s">
        <v>321</v>
      </c>
      <c r="D33" s="36" t="s">
        <v>196</v>
      </c>
      <c r="E33" s="140">
        <f>E31*E32</f>
        <v>-0.42710979398909632</v>
      </c>
      <c r="F33" s="140">
        <f t="shared" ref="F33:AW33" si="3">F31*F32</f>
        <v>-0.31313755618848077</v>
      </c>
      <c r="G33" s="140">
        <f t="shared" si="3"/>
        <v>-0.20833980856694242</v>
      </c>
      <c r="H33" s="140">
        <f t="shared" si="3"/>
        <v>-0.30348463572140394</v>
      </c>
      <c r="I33" s="140">
        <f t="shared" si="3"/>
        <v>-0.63113646494909637</v>
      </c>
      <c r="J33" s="140">
        <f t="shared" si="3"/>
        <v>0.24914090854013446</v>
      </c>
      <c r="K33" s="140">
        <f t="shared" si="3"/>
        <v>0.24914090854013446</v>
      </c>
      <c r="L33" s="140">
        <f t="shared" si="3"/>
        <v>0.24914090854013446</v>
      </c>
      <c r="M33" s="140">
        <f t="shared" si="3"/>
        <v>0.24914090854013446</v>
      </c>
      <c r="N33" s="140">
        <f t="shared" si="3"/>
        <v>0.24914090854013446</v>
      </c>
      <c r="O33" s="140">
        <f t="shared" si="3"/>
        <v>0.24914090854013446</v>
      </c>
      <c r="P33" s="140">
        <f t="shared" si="3"/>
        <v>0.24914090854013446</v>
      </c>
      <c r="Q33" s="140">
        <f t="shared" si="3"/>
        <v>0.24914090854013446</v>
      </c>
      <c r="R33" s="140">
        <f t="shared" si="3"/>
        <v>0.24914090854013446</v>
      </c>
      <c r="S33" s="140">
        <f t="shared" si="3"/>
        <v>0.24914090854013446</v>
      </c>
      <c r="T33" s="140">
        <f t="shared" si="3"/>
        <v>0.24914090854013446</v>
      </c>
      <c r="U33" s="140">
        <f t="shared" si="3"/>
        <v>0.24914090854013446</v>
      </c>
      <c r="V33" s="140">
        <f t="shared" si="3"/>
        <v>0.24914090854013446</v>
      </c>
      <c r="W33" s="140">
        <f t="shared" si="3"/>
        <v>0.24914090854013446</v>
      </c>
      <c r="X33" s="140">
        <f t="shared" si="3"/>
        <v>0.24914090854013446</v>
      </c>
      <c r="Y33" s="140">
        <f t="shared" si="3"/>
        <v>0.24914090854013446</v>
      </c>
      <c r="Z33" s="140">
        <f t="shared" si="3"/>
        <v>0.24914090854013446</v>
      </c>
      <c r="AA33" s="140">
        <f t="shared" si="3"/>
        <v>0.24914090854013446</v>
      </c>
      <c r="AB33" s="140">
        <f t="shared" si="3"/>
        <v>0.24914090854013446</v>
      </c>
      <c r="AC33" s="140">
        <f t="shared" si="3"/>
        <v>0.24914090854013446</v>
      </c>
      <c r="AD33" s="140">
        <f t="shared" si="3"/>
        <v>0.36960550352923072</v>
      </c>
      <c r="AE33" s="140">
        <f t="shared" si="3"/>
        <v>0</v>
      </c>
      <c r="AF33" s="140">
        <f t="shared" si="3"/>
        <v>0</v>
      </c>
      <c r="AG33" s="140">
        <f t="shared" si="3"/>
        <v>0</v>
      </c>
      <c r="AH33" s="140">
        <f t="shared" si="3"/>
        <v>0</v>
      </c>
      <c r="AI33" s="140">
        <f t="shared" si="3"/>
        <v>0</v>
      </c>
      <c r="AJ33" s="140">
        <f t="shared" si="3"/>
        <v>0</v>
      </c>
      <c r="AK33" s="140">
        <f t="shared" si="3"/>
        <v>0</v>
      </c>
      <c r="AL33" s="140">
        <f t="shared" si="3"/>
        <v>0</v>
      </c>
      <c r="AM33" s="140">
        <f t="shared" si="3"/>
        <v>0</v>
      </c>
      <c r="AN33" s="140">
        <f t="shared" si="3"/>
        <v>0</v>
      </c>
      <c r="AO33" s="140">
        <f t="shared" si="3"/>
        <v>0</v>
      </c>
      <c r="AP33" s="140">
        <f t="shared" si="3"/>
        <v>0</v>
      </c>
      <c r="AQ33" s="140">
        <f t="shared" si="3"/>
        <v>0</v>
      </c>
      <c r="AR33" s="140">
        <f t="shared" si="3"/>
        <v>0</v>
      </c>
      <c r="AS33" s="140">
        <f t="shared" si="3"/>
        <v>0</v>
      </c>
      <c r="AT33" s="140">
        <f t="shared" si="3"/>
        <v>0</v>
      </c>
      <c r="AU33" s="140">
        <f t="shared" si="3"/>
        <v>0</v>
      </c>
      <c r="AV33" s="140">
        <f t="shared" si="3"/>
        <v>0</v>
      </c>
      <c r="AW33" s="140">
        <f t="shared" si="3"/>
        <v>0</v>
      </c>
      <c r="AX33" s="140"/>
      <c r="AY33" s="140"/>
      <c r="AZ33" s="140"/>
      <c r="BA33" s="140"/>
      <c r="BB33" s="140"/>
      <c r="BC33" s="140"/>
      <c r="BD33" s="140"/>
    </row>
    <row r="34" spans="1:57" ht="16.149999999999999" customHeight="1">
      <c r="A34" s="180"/>
      <c r="B34" s="36" t="s">
        <v>322</v>
      </c>
      <c r="C34" s="36" t="s">
        <v>323</v>
      </c>
      <c r="D34" s="36" t="s">
        <v>196</v>
      </c>
      <c r="E34" s="140">
        <f>E31-E33</f>
        <v>-0.18304705456675563</v>
      </c>
      <c r="F34" s="140">
        <f t="shared" ref="F34:AW34" si="4">F31-F33</f>
        <v>-0.13420180979506324</v>
      </c>
      <c r="G34" s="140">
        <f t="shared" si="4"/>
        <v>-8.9288489385832476E-2</v>
      </c>
      <c r="H34" s="140">
        <f t="shared" si="4"/>
        <v>-0.13006484388060169</v>
      </c>
      <c r="I34" s="140">
        <f t="shared" si="4"/>
        <v>-0.27048705640675563</v>
      </c>
      <c r="J34" s="140">
        <f t="shared" si="4"/>
        <v>0.10677467508862906</v>
      </c>
      <c r="K34" s="140">
        <f t="shared" si="4"/>
        <v>0.10677467508862906</v>
      </c>
      <c r="L34" s="140">
        <f t="shared" si="4"/>
        <v>0.10677467508862906</v>
      </c>
      <c r="M34" s="140">
        <f t="shared" si="4"/>
        <v>0.10677467508862906</v>
      </c>
      <c r="N34" s="140">
        <f t="shared" si="4"/>
        <v>0.10677467508862906</v>
      </c>
      <c r="O34" s="140">
        <f t="shared" si="4"/>
        <v>0.10677467508862906</v>
      </c>
      <c r="P34" s="140">
        <f t="shared" si="4"/>
        <v>0.10677467508862906</v>
      </c>
      <c r="Q34" s="140">
        <f t="shared" si="4"/>
        <v>0.10677467508862906</v>
      </c>
      <c r="R34" s="140">
        <f t="shared" si="4"/>
        <v>0.10677467508862906</v>
      </c>
      <c r="S34" s="140">
        <f t="shared" si="4"/>
        <v>0.10677467508862906</v>
      </c>
      <c r="T34" s="140">
        <f t="shared" si="4"/>
        <v>0.10677467508862906</v>
      </c>
      <c r="U34" s="140">
        <f t="shared" si="4"/>
        <v>0.10677467508862906</v>
      </c>
      <c r="V34" s="140">
        <f t="shared" si="4"/>
        <v>0.10677467508862906</v>
      </c>
      <c r="W34" s="140">
        <f t="shared" si="4"/>
        <v>0.10677467508862906</v>
      </c>
      <c r="X34" s="140">
        <f t="shared" si="4"/>
        <v>0.10677467508862906</v>
      </c>
      <c r="Y34" s="140">
        <f t="shared" si="4"/>
        <v>0.10677467508862906</v>
      </c>
      <c r="Z34" s="140">
        <f t="shared" si="4"/>
        <v>0.10677467508862906</v>
      </c>
      <c r="AA34" s="140">
        <f t="shared" si="4"/>
        <v>0.10677467508862906</v>
      </c>
      <c r="AB34" s="140">
        <f t="shared" si="4"/>
        <v>0.10677467508862906</v>
      </c>
      <c r="AC34" s="140">
        <f t="shared" si="4"/>
        <v>0.10677467508862906</v>
      </c>
      <c r="AD34" s="140">
        <f t="shared" si="4"/>
        <v>0.15840235865538466</v>
      </c>
      <c r="AE34" s="140">
        <f t="shared" si="4"/>
        <v>0</v>
      </c>
      <c r="AF34" s="140">
        <f t="shared" si="4"/>
        <v>0</v>
      </c>
      <c r="AG34" s="140">
        <f t="shared" si="4"/>
        <v>0</v>
      </c>
      <c r="AH34" s="140">
        <f t="shared" si="4"/>
        <v>0</v>
      </c>
      <c r="AI34" s="140">
        <f t="shared" si="4"/>
        <v>0</v>
      </c>
      <c r="AJ34" s="140">
        <f t="shared" si="4"/>
        <v>0</v>
      </c>
      <c r="AK34" s="140">
        <f t="shared" si="4"/>
        <v>0</v>
      </c>
      <c r="AL34" s="140">
        <f t="shared" si="4"/>
        <v>0</v>
      </c>
      <c r="AM34" s="140">
        <f t="shared" si="4"/>
        <v>0</v>
      </c>
      <c r="AN34" s="140">
        <f t="shared" si="4"/>
        <v>0</v>
      </c>
      <c r="AO34" s="140">
        <f t="shared" si="4"/>
        <v>0</v>
      </c>
      <c r="AP34" s="140">
        <f t="shared" si="4"/>
        <v>0</v>
      </c>
      <c r="AQ34" s="140">
        <f t="shared" si="4"/>
        <v>0</v>
      </c>
      <c r="AR34" s="140">
        <f t="shared" si="4"/>
        <v>0</v>
      </c>
      <c r="AS34" s="140">
        <f t="shared" si="4"/>
        <v>0</v>
      </c>
      <c r="AT34" s="140">
        <f t="shared" si="4"/>
        <v>0</v>
      </c>
      <c r="AU34" s="140">
        <f t="shared" si="4"/>
        <v>0</v>
      </c>
      <c r="AV34" s="140">
        <f t="shared" si="4"/>
        <v>0</v>
      </c>
      <c r="AW34" s="140">
        <f t="shared" si="4"/>
        <v>0</v>
      </c>
      <c r="AX34" s="140"/>
      <c r="AY34" s="140"/>
      <c r="AZ34" s="140"/>
      <c r="BA34" s="140"/>
      <c r="BB34" s="140"/>
      <c r="BC34" s="140"/>
      <c r="BD34" s="140"/>
    </row>
    <row r="35" spans="1:57" ht="16.5" hidden="1" customHeight="1" outlineLevel="1">
      <c r="A35" s="180"/>
      <c r="B35" s="36" t="s">
        <v>324</v>
      </c>
      <c r="C35" s="36" t="s">
        <v>325</v>
      </c>
      <c r="D35" s="36" t="s">
        <v>196</v>
      </c>
      <c r="F35" s="140">
        <f>$E$33/'Fixed Data'!$E$13</f>
        <v>-9.4913287553132514E-3</v>
      </c>
      <c r="G35" s="140">
        <f>$E$33/'Fixed Data'!$E$13</f>
        <v>-9.4913287553132514E-3</v>
      </c>
      <c r="H35" s="140">
        <f>$E$33/'Fixed Data'!$E$13</f>
        <v>-9.4913287553132514E-3</v>
      </c>
      <c r="I35" s="140">
        <f>$E$33/'Fixed Data'!$E$13</f>
        <v>-9.4913287553132514E-3</v>
      </c>
      <c r="J35" s="140">
        <f>$E$33/'Fixed Data'!$E$13</f>
        <v>-9.4913287553132514E-3</v>
      </c>
      <c r="K35" s="140">
        <f>$E$33/'Fixed Data'!$E$13</f>
        <v>-9.4913287553132514E-3</v>
      </c>
      <c r="L35" s="140">
        <f>$E$33/'Fixed Data'!$E$13</f>
        <v>-9.4913287553132514E-3</v>
      </c>
      <c r="M35" s="140">
        <f>$E$33/'Fixed Data'!$E$13</f>
        <v>-9.4913287553132514E-3</v>
      </c>
      <c r="N35" s="140">
        <f>$E$33/'Fixed Data'!$E$13</f>
        <v>-9.4913287553132514E-3</v>
      </c>
      <c r="O35" s="140">
        <f>$E$33/'Fixed Data'!$E$13</f>
        <v>-9.4913287553132514E-3</v>
      </c>
      <c r="P35" s="140">
        <f>$E$33/'Fixed Data'!$E$13</f>
        <v>-9.4913287553132514E-3</v>
      </c>
      <c r="Q35" s="140">
        <f>$E$33/'Fixed Data'!$E$13</f>
        <v>-9.4913287553132514E-3</v>
      </c>
      <c r="R35" s="140">
        <f>$E$33/'Fixed Data'!$E$13</f>
        <v>-9.4913287553132514E-3</v>
      </c>
      <c r="S35" s="140">
        <f>$E$33/'Fixed Data'!$E$13</f>
        <v>-9.4913287553132514E-3</v>
      </c>
      <c r="T35" s="140">
        <f>$E$33/'Fixed Data'!$E$13</f>
        <v>-9.4913287553132514E-3</v>
      </c>
      <c r="U35" s="140">
        <f>$E$33/'Fixed Data'!$E$13</f>
        <v>-9.4913287553132514E-3</v>
      </c>
      <c r="V35" s="140">
        <f>$E$33/'Fixed Data'!$E$13</f>
        <v>-9.4913287553132514E-3</v>
      </c>
      <c r="W35" s="140">
        <f>$E$33/'Fixed Data'!$E$13</f>
        <v>-9.4913287553132514E-3</v>
      </c>
      <c r="X35" s="140">
        <f>$E$33/'Fixed Data'!$E$13</f>
        <v>-9.4913287553132514E-3</v>
      </c>
      <c r="Y35" s="140">
        <f>$E$33/'Fixed Data'!$E$13</f>
        <v>-9.4913287553132514E-3</v>
      </c>
      <c r="Z35" s="140">
        <f>$E$33/'Fixed Data'!$E$13</f>
        <v>-9.4913287553132514E-3</v>
      </c>
      <c r="AA35" s="140">
        <f>$E$33/'Fixed Data'!$E$13</f>
        <v>-9.4913287553132514E-3</v>
      </c>
      <c r="AB35" s="140">
        <f>$E$33/'Fixed Data'!$E$13</f>
        <v>-9.4913287553132514E-3</v>
      </c>
      <c r="AC35" s="140">
        <f>$E$33/'Fixed Data'!$E$13</f>
        <v>-9.4913287553132514E-3</v>
      </c>
      <c r="AD35" s="140">
        <f>$E$33/'Fixed Data'!$E$13</f>
        <v>-9.4913287553132514E-3</v>
      </c>
      <c r="AE35" s="140">
        <f>$E$33/'Fixed Data'!$E$13</f>
        <v>-9.4913287553132514E-3</v>
      </c>
      <c r="AF35" s="140">
        <f>$E$33/'Fixed Data'!$E$13</f>
        <v>-9.4913287553132514E-3</v>
      </c>
      <c r="AG35" s="140">
        <f>$E$33/'Fixed Data'!$E$13</f>
        <v>-9.4913287553132514E-3</v>
      </c>
      <c r="AH35" s="140">
        <f>$E$33/'Fixed Data'!$E$13</f>
        <v>-9.4913287553132514E-3</v>
      </c>
      <c r="AI35" s="140">
        <f>$E$33/'Fixed Data'!$E$13</f>
        <v>-9.4913287553132514E-3</v>
      </c>
      <c r="AJ35" s="140">
        <f>$E$33/'Fixed Data'!$E$13</f>
        <v>-9.4913287553132514E-3</v>
      </c>
      <c r="AK35" s="140">
        <f>$E$33/'Fixed Data'!$E$13</f>
        <v>-9.4913287553132514E-3</v>
      </c>
      <c r="AL35" s="140">
        <f>$E$33/'Fixed Data'!$E$13</f>
        <v>-9.4913287553132514E-3</v>
      </c>
      <c r="AM35" s="140">
        <f>$E$33/'Fixed Data'!$E$13</f>
        <v>-9.4913287553132514E-3</v>
      </c>
      <c r="AN35" s="140">
        <f>$E$33/'Fixed Data'!$E$13</f>
        <v>-9.4913287553132514E-3</v>
      </c>
      <c r="AO35" s="140">
        <f>$E$33/'Fixed Data'!$E$13</f>
        <v>-9.4913287553132514E-3</v>
      </c>
      <c r="AP35" s="140">
        <f>$E$33/'Fixed Data'!$E$13</f>
        <v>-9.4913287553132514E-3</v>
      </c>
      <c r="AQ35" s="140">
        <f>$E$33/'Fixed Data'!$E$13</f>
        <v>-9.4913287553132514E-3</v>
      </c>
      <c r="AR35" s="140">
        <f>$E$33/'Fixed Data'!$E$13</f>
        <v>-9.4913287553132514E-3</v>
      </c>
      <c r="AS35" s="140">
        <f>$E$33/'Fixed Data'!$E$13</f>
        <v>-9.4913287553132514E-3</v>
      </c>
      <c r="AT35" s="140">
        <f>$E$33/'Fixed Data'!$E$13</f>
        <v>-9.4913287553132514E-3</v>
      </c>
      <c r="AU35" s="140">
        <f>$E$33/'Fixed Data'!$E$13</f>
        <v>-9.4913287553132514E-3</v>
      </c>
      <c r="AV35" s="140">
        <f>$E$33/'Fixed Data'!$E$13</f>
        <v>-9.4913287553132514E-3</v>
      </c>
      <c r="AW35" s="140">
        <f>$E$33/'Fixed Data'!$E$13</f>
        <v>-9.4913287553132514E-3</v>
      </c>
      <c r="AX35" s="140">
        <f>$E$33/'Fixed Data'!$E$13</f>
        <v>-9.4913287553132514E-3</v>
      </c>
      <c r="AY35" s="140"/>
      <c r="AZ35" s="140"/>
      <c r="BA35" s="140"/>
      <c r="BB35" s="140"/>
      <c r="BC35" s="140"/>
      <c r="BD35" s="140"/>
    </row>
    <row r="36" spans="1:57" ht="16.5" hidden="1" customHeight="1" outlineLevel="1">
      <c r="A36" s="180"/>
      <c r="B36" s="36" t="s">
        <v>326</v>
      </c>
      <c r="C36" s="36" t="s">
        <v>327</v>
      </c>
      <c r="D36" s="36" t="s">
        <v>196</v>
      </c>
      <c r="F36" s="140"/>
      <c r="G36" s="140">
        <f>$F$33/'Fixed Data'!$E$13</f>
        <v>-6.958612359744017E-3</v>
      </c>
      <c r="H36" s="140">
        <f>$F$33/'Fixed Data'!$E$13</f>
        <v>-6.958612359744017E-3</v>
      </c>
      <c r="I36" s="140">
        <f>$F$33/'Fixed Data'!$E$13</f>
        <v>-6.958612359744017E-3</v>
      </c>
      <c r="J36" s="140">
        <f>$F$33/'Fixed Data'!$E$13</f>
        <v>-6.958612359744017E-3</v>
      </c>
      <c r="K36" s="140">
        <f>$F$33/'Fixed Data'!$E$13</f>
        <v>-6.958612359744017E-3</v>
      </c>
      <c r="L36" s="140">
        <f>$F$33/'Fixed Data'!$E$13</f>
        <v>-6.958612359744017E-3</v>
      </c>
      <c r="M36" s="140">
        <f>$F$33/'Fixed Data'!$E$13</f>
        <v>-6.958612359744017E-3</v>
      </c>
      <c r="N36" s="140">
        <f>$F$33/'Fixed Data'!$E$13</f>
        <v>-6.958612359744017E-3</v>
      </c>
      <c r="O36" s="140">
        <f>$F$33/'Fixed Data'!$E$13</f>
        <v>-6.958612359744017E-3</v>
      </c>
      <c r="P36" s="140">
        <f>$F$33/'Fixed Data'!$E$13</f>
        <v>-6.958612359744017E-3</v>
      </c>
      <c r="Q36" s="140">
        <f>$F$33/'Fixed Data'!$E$13</f>
        <v>-6.958612359744017E-3</v>
      </c>
      <c r="R36" s="140">
        <f>$F$33/'Fixed Data'!$E$13</f>
        <v>-6.958612359744017E-3</v>
      </c>
      <c r="S36" s="140">
        <f>$F$33/'Fixed Data'!$E$13</f>
        <v>-6.958612359744017E-3</v>
      </c>
      <c r="T36" s="140">
        <f>$F$33/'Fixed Data'!$E$13</f>
        <v>-6.958612359744017E-3</v>
      </c>
      <c r="U36" s="140">
        <f>$F$33/'Fixed Data'!$E$13</f>
        <v>-6.958612359744017E-3</v>
      </c>
      <c r="V36" s="140">
        <f>$F$33/'Fixed Data'!$E$13</f>
        <v>-6.958612359744017E-3</v>
      </c>
      <c r="W36" s="140">
        <f>$F$33/'Fixed Data'!$E$13</f>
        <v>-6.958612359744017E-3</v>
      </c>
      <c r="X36" s="140">
        <f>$F$33/'Fixed Data'!$E$13</f>
        <v>-6.958612359744017E-3</v>
      </c>
      <c r="Y36" s="140">
        <f>$F$33/'Fixed Data'!$E$13</f>
        <v>-6.958612359744017E-3</v>
      </c>
      <c r="Z36" s="140">
        <f>$F$33/'Fixed Data'!$E$13</f>
        <v>-6.958612359744017E-3</v>
      </c>
      <c r="AA36" s="140">
        <f>$F$33/'Fixed Data'!$E$13</f>
        <v>-6.958612359744017E-3</v>
      </c>
      <c r="AB36" s="140">
        <f>$F$33/'Fixed Data'!$E$13</f>
        <v>-6.958612359744017E-3</v>
      </c>
      <c r="AC36" s="140">
        <f>$F$33/'Fixed Data'!$E$13</f>
        <v>-6.958612359744017E-3</v>
      </c>
      <c r="AD36" s="140">
        <f>$F$33/'Fixed Data'!$E$13</f>
        <v>-6.958612359744017E-3</v>
      </c>
      <c r="AE36" s="140">
        <f>$F$33/'Fixed Data'!$E$13</f>
        <v>-6.958612359744017E-3</v>
      </c>
      <c r="AF36" s="140">
        <f>$F$33/'Fixed Data'!$E$13</f>
        <v>-6.958612359744017E-3</v>
      </c>
      <c r="AG36" s="140">
        <f>$F$33/'Fixed Data'!$E$13</f>
        <v>-6.958612359744017E-3</v>
      </c>
      <c r="AH36" s="140">
        <f>$F$33/'Fixed Data'!$E$13</f>
        <v>-6.958612359744017E-3</v>
      </c>
      <c r="AI36" s="140">
        <f>$F$33/'Fixed Data'!$E$13</f>
        <v>-6.958612359744017E-3</v>
      </c>
      <c r="AJ36" s="140">
        <f>$F$33/'Fixed Data'!$E$13</f>
        <v>-6.958612359744017E-3</v>
      </c>
      <c r="AK36" s="140">
        <f>$F$33/'Fixed Data'!$E$13</f>
        <v>-6.958612359744017E-3</v>
      </c>
      <c r="AL36" s="140">
        <f>$F$33/'Fixed Data'!$E$13</f>
        <v>-6.958612359744017E-3</v>
      </c>
      <c r="AM36" s="140">
        <f>$F$33/'Fixed Data'!$E$13</f>
        <v>-6.958612359744017E-3</v>
      </c>
      <c r="AN36" s="140">
        <f>$F$33/'Fixed Data'!$E$13</f>
        <v>-6.958612359744017E-3</v>
      </c>
      <c r="AO36" s="140">
        <f>$F$33/'Fixed Data'!$E$13</f>
        <v>-6.958612359744017E-3</v>
      </c>
      <c r="AP36" s="140">
        <f>$F$33/'Fixed Data'!$E$13</f>
        <v>-6.958612359744017E-3</v>
      </c>
      <c r="AQ36" s="140">
        <f>$F$33/'Fixed Data'!$E$13</f>
        <v>-6.958612359744017E-3</v>
      </c>
      <c r="AR36" s="140">
        <f>$F$33/'Fixed Data'!$E$13</f>
        <v>-6.958612359744017E-3</v>
      </c>
      <c r="AS36" s="140">
        <f>$F$33/'Fixed Data'!$E$13</f>
        <v>-6.958612359744017E-3</v>
      </c>
      <c r="AT36" s="140">
        <f>$F$33/'Fixed Data'!$E$13</f>
        <v>-6.958612359744017E-3</v>
      </c>
      <c r="AU36" s="140">
        <f>$F$33/'Fixed Data'!$E$13</f>
        <v>-6.958612359744017E-3</v>
      </c>
      <c r="AV36" s="140">
        <f>$F$33/'Fixed Data'!$E$13</f>
        <v>-6.958612359744017E-3</v>
      </c>
      <c r="AW36" s="140">
        <f>$F$33/'Fixed Data'!$E$13</f>
        <v>-6.958612359744017E-3</v>
      </c>
      <c r="AX36" s="140">
        <f>$F$33/'Fixed Data'!$E$13</f>
        <v>-6.958612359744017E-3</v>
      </c>
      <c r="AY36" s="140">
        <f>$F$33/'Fixed Data'!$E$13</f>
        <v>-6.958612359744017E-3</v>
      </c>
      <c r="AZ36" s="140"/>
      <c r="BA36" s="140"/>
      <c r="BB36" s="140"/>
      <c r="BC36" s="140"/>
      <c r="BD36" s="140"/>
    </row>
    <row r="37" spans="1:57" ht="16.5" hidden="1" customHeight="1" outlineLevel="1">
      <c r="A37" s="180"/>
      <c r="B37" s="36" t="s">
        <v>328</v>
      </c>
      <c r="C37" s="36" t="s">
        <v>329</v>
      </c>
      <c r="D37" s="36" t="s">
        <v>196</v>
      </c>
      <c r="F37" s="140"/>
      <c r="G37" s="140"/>
      <c r="H37" s="140">
        <f>$G$33/'Fixed Data'!$E$13</f>
        <v>-4.6297735237098318E-3</v>
      </c>
      <c r="I37" s="140">
        <f>$G$33/'Fixed Data'!$E$13</f>
        <v>-4.6297735237098318E-3</v>
      </c>
      <c r="J37" s="140">
        <f>$G$33/'Fixed Data'!$E$13</f>
        <v>-4.6297735237098318E-3</v>
      </c>
      <c r="K37" s="140">
        <f>$G$33/'Fixed Data'!$E$13</f>
        <v>-4.6297735237098318E-3</v>
      </c>
      <c r="L37" s="140">
        <f>$G$33/'Fixed Data'!$E$13</f>
        <v>-4.6297735237098318E-3</v>
      </c>
      <c r="M37" s="140">
        <f>$G$33/'Fixed Data'!$E$13</f>
        <v>-4.6297735237098318E-3</v>
      </c>
      <c r="N37" s="140">
        <f>$G$33/'Fixed Data'!$E$13</f>
        <v>-4.6297735237098318E-3</v>
      </c>
      <c r="O37" s="140">
        <f>$G$33/'Fixed Data'!$E$13</f>
        <v>-4.6297735237098318E-3</v>
      </c>
      <c r="P37" s="140">
        <f>$G$33/'Fixed Data'!$E$13</f>
        <v>-4.6297735237098318E-3</v>
      </c>
      <c r="Q37" s="140">
        <f>$G$33/'Fixed Data'!$E$13</f>
        <v>-4.6297735237098318E-3</v>
      </c>
      <c r="R37" s="140">
        <f>$G$33/'Fixed Data'!$E$13</f>
        <v>-4.6297735237098318E-3</v>
      </c>
      <c r="S37" s="140">
        <f>$G$33/'Fixed Data'!$E$13</f>
        <v>-4.6297735237098318E-3</v>
      </c>
      <c r="T37" s="140">
        <f>$G$33/'Fixed Data'!$E$13</f>
        <v>-4.6297735237098318E-3</v>
      </c>
      <c r="U37" s="140">
        <f>$G$33/'Fixed Data'!$E$13</f>
        <v>-4.6297735237098318E-3</v>
      </c>
      <c r="V37" s="140">
        <f>$G$33/'Fixed Data'!$E$13</f>
        <v>-4.6297735237098318E-3</v>
      </c>
      <c r="W37" s="140">
        <f>$G$33/'Fixed Data'!$E$13</f>
        <v>-4.6297735237098318E-3</v>
      </c>
      <c r="X37" s="140">
        <f>$G$33/'Fixed Data'!$E$13</f>
        <v>-4.6297735237098318E-3</v>
      </c>
      <c r="Y37" s="140">
        <f>$G$33/'Fixed Data'!$E$13</f>
        <v>-4.6297735237098318E-3</v>
      </c>
      <c r="Z37" s="140">
        <f>$G$33/'Fixed Data'!$E$13</f>
        <v>-4.6297735237098318E-3</v>
      </c>
      <c r="AA37" s="140">
        <f>$G$33/'Fixed Data'!$E$13</f>
        <v>-4.6297735237098318E-3</v>
      </c>
      <c r="AB37" s="140">
        <f>$G$33/'Fixed Data'!$E$13</f>
        <v>-4.6297735237098318E-3</v>
      </c>
      <c r="AC37" s="140">
        <f>$G$33/'Fixed Data'!$E$13</f>
        <v>-4.6297735237098318E-3</v>
      </c>
      <c r="AD37" s="140">
        <f>$G$33/'Fixed Data'!$E$13</f>
        <v>-4.6297735237098318E-3</v>
      </c>
      <c r="AE37" s="140">
        <f>$G$33/'Fixed Data'!$E$13</f>
        <v>-4.6297735237098318E-3</v>
      </c>
      <c r="AF37" s="140">
        <f>$G$33/'Fixed Data'!$E$13</f>
        <v>-4.6297735237098318E-3</v>
      </c>
      <c r="AG37" s="140">
        <f>$G$33/'Fixed Data'!$E$13</f>
        <v>-4.6297735237098318E-3</v>
      </c>
      <c r="AH37" s="140">
        <f>$G$33/'Fixed Data'!$E$13</f>
        <v>-4.6297735237098318E-3</v>
      </c>
      <c r="AI37" s="140">
        <f>$G$33/'Fixed Data'!$E$13</f>
        <v>-4.6297735237098318E-3</v>
      </c>
      <c r="AJ37" s="140">
        <f>$G$33/'Fixed Data'!$E$13</f>
        <v>-4.6297735237098318E-3</v>
      </c>
      <c r="AK37" s="140">
        <f>$G$33/'Fixed Data'!$E$13</f>
        <v>-4.6297735237098318E-3</v>
      </c>
      <c r="AL37" s="140">
        <f>$G$33/'Fixed Data'!$E$13</f>
        <v>-4.6297735237098318E-3</v>
      </c>
      <c r="AM37" s="140">
        <f>$G$33/'Fixed Data'!$E$13</f>
        <v>-4.6297735237098318E-3</v>
      </c>
      <c r="AN37" s="140">
        <f>$G$33/'Fixed Data'!$E$13</f>
        <v>-4.6297735237098318E-3</v>
      </c>
      <c r="AO37" s="140">
        <f>$G$33/'Fixed Data'!$E$13</f>
        <v>-4.6297735237098318E-3</v>
      </c>
      <c r="AP37" s="140">
        <f>$G$33/'Fixed Data'!$E$13</f>
        <v>-4.6297735237098318E-3</v>
      </c>
      <c r="AQ37" s="140">
        <f>$G$33/'Fixed Data'!$E$13</f>
        <v>-4.6297735237098318E-3</v>
      </c>
      <c r="AR37" s="140">
        <f>$G$33/'Fixed Data'!$E$13</f>
        <v>-4.6297735237098318E-3</v>
      </c>
      <c r="AS37" s="140">
        <f>$G$33/'Fixed Data'!$E$13</f>
        <v>-4.6297735237098318E-3</v>
      </c>
      <c r="AT37" s="140">
        <f>$G$33/'Fixed Data'!$E$13</f>
        <v>-4.6297735237098318E-3</v>
      </c>
      <c r="AU37" s="140">
        <f>$G$33/'Fixed Data'!$E$13</f>
        <v>-4.6297735237098318E-3</v>
      </c>
      <c r="AV37" s="140">
        <f>$G$33/'Fixed Data'!$E$13</f>
        <v>-4.6297735237098318E-3</v>
      </c>
      <c r="AW37" s="140">
        <f>$G$33/'Fixed Data'!$E$13</f>
        <v>-4.6297735237098318E-3</v>
      </c>
      <c r="AX37" s="140">
        <f>$G$33/'Fixed Data'!$E$13</f>
        <v>-4.6297735237098318E-3</v>
      </c>
      <c r="AY37" s="140">
        <f>$G$33/'Fixed Data'!$E$13</f>
        <v>-4.6297735237098318E-3</v>
      </c>
      <c r="AZ37" s="140">
        <f>$G$33/'Fixed Data'!$E$13</f>
        <v>-4.6297735237098318E-3</v>
      </c>
      <c r="BA37" s="140"/>
      <c r="BB37" s="140"/>
      <c r="BC37" s="140"/>
      <c r="BD37" s="140"/>
    </row>
    <row r="38" spans="1:57" ht="16.5" hidden="1" customHeight="1" outlineLevel="1">
      <c r="A38" s="180"/>
      <c r="B38" s="36" t="s">
        <v>330</v>
      </c>
      <c r="C38" s="36" t="s">
        <v>331</v>
      </c>
      <c r="D38" s="36" t="s">
        <v>196</v>
      </c>
      <c r="F38" s="140"/>
      <c r="G38" s="140"/>
      <c r="H38" s="140"/>
      <c r="I38" s="140">
        <f>$H$33/'Fixed Data'!$E$13</f>
        <v>-6.7441030160311985E-3</v>
      </c>
      <c r="J38" s="140">
        <f>$H$33/'Fixed Data'!$E$13</f>
        <v>-6.7441030160311985E-3</v>
      </c>
      <c r="K38" s="140">
        <f>$H$33/'Fixed Data'!$E$13</f>
        <v>-6.7441030160311985E-3</v>
      </c>
      <c r="L38" s="140">
        <f>$H$33/'Fixed Data'!$E$13</f>
        <v>-6.7441030160311985E-3</v>
      </c>
      <c r="M38" s="140">
        <f>$H$33/'Fixed Data'!$E$13</f>
        <v>-6.7441030160311985E-3</v>
      </c>
      <c r="N38" s="140">
        <f>$H$33/'Fixed Data'!$E$13</f>
        <v>-6.7441030160311985E-3</v>
      </c>
      <c r="O38" s="140">
        <f>$H$33/'Fixed Data'!$E$13</f>
        <v>-6.7441030160311985E-3</v>
      </c>
      <c r="P38" s="140">
        <f>$H$33/'Fixed Data'!$E$13</f>
        <v>-6.7441030160311985E-3</v>
      </c>
      <c r="Q38" s="140">
        <f>$H$33/'Fixed Data'!$E$13</f>
        <v>-6.7441030160311985E-3</v>
      </c>
      <c r="R38" s="140">
        <f>$H$33/'Fixed Data'!$E$13</f>
        <v>-6.7441030160311985E-3</v>
      </c>
      <c r="S38" s="140">
        <f>$H$33/'Fixed Data'!$E$13</f>
        <v>-6.7441030160311985E-3</v>
      </c>
      <c r="T38" s="140">
        <f>$H$33/'Fixed Data'!$E$13</f>
        <v>-6.7441030160311985E-3</v>
      </c>
      <c r="U38" s="140">
        <f>$H$33/'Fixed Data'!$E$13</f>
        <v>-6.7441030160311985E-3</v>
      </c>
      <c r="V38" s="140">
        <f>$H$33/'Fixed Data'!$E$13</f>
        <v>-6.7441030160311985E-3</v>
      </c>
      <c r="W38" s="140">
        <f>$H$33/'Fixed Data'!$E$13</f>
        <v>-6.7441030160311985E-3</v>
      </c>
      <c r="X38" s="140">
        <f>$H$33/'Fixed Data'!$E$13</f>
        <v>-6.7441030160311985E-3</v>
      </c>
      <c r="Y38" s="140">
        <f>$H$33/'Fixed Data'!$E$13</f>
        <v>-6.7441030160311985E-3</v>
      </c>
      <c r="Z38" s="140">
        <f>$H$33/'Fixed Data'!$E$13</f>
        <v>-6.7441030160311985E-3</v>
      </c>
      <c r="AA38" s="140">
        <f>$H$33/'Fixed Data'!$E$13</f>
        <v>-6.7441030160311985E-3</v>
      </c>
      <c r="AB38" s="140">
        <f>$H$33/'Fixed Data'!$E$13</f>
        <v>-6.7441030160311985E-3</v>
      </c>
      <c r="AC38" s="140">
        <f>$H$33/'Fixed Data'!$E$13</f>
        <v>-6.7441030160311985E-3</v>
      </c>
      <c r="AD38" s="140">
        <f>$H$33/'Fixed Data'!$E$13</f>
        <v>-6.7441030160311985E-3</v>
      </c>
      <c r="AE38" s="140">
        <f>$H$33/'Fixed Data'!$E$13</f>
        <v>-6.7441030160311985E-3</v>
      </c>
      <c r="AF38" s="140">
        <f>$H$33/'Fixed Data'!$E$13</f>
        <v>-6.7441030160311985E-3</v>
      </c>
      <c r="AG38" s="140">
        <f>$H$33/'Fixed Data'!$E$13</f>
        <v>-6.7441030160311985E-3</v>
      </c>
      <c r="AH38" s="140">
        <f>$H$33/'Fixed Data'!$E$13</f>
        <v>-6.7441030160311985E-3</v>
      </c>
      <c r="AI38" s="140">
        <f>$H$33/'Fixed Data'!$E$13</f>
        <v>-6.7441030160311985E-3</v>
      </c>
      <c r="AJ38" s="140">
        <f>$H$33/'Fixed Data'!$E$13</f>
        <v>-6.7441030160311985E-3</v>
      </c>
      <c r="AK38" s="140">
        <f>$H$33/'Fixed Data'!$E$13</f>
        <v>-6.7441030160311985E-3</v>
      </c>
      <c r="AL38" s="140">
        <f>$H$33/'Fixed Data'!$E$13</f>
        <v>-6.7441030160311985E-3</v>
      </c>
      <c r="AM38" s="140">
        <f>$H$33/'Fixed Data'!$E$13</f>
        <v>-6.7441030160311985E-3</v>
      </c>
      <c r="AN38" s="140">
        <f>$H$33/'Fixed Data'!$E$13</f>
        <v>-6.7441030160311985E-3</v>
      </c>
      <c r="AO38" s="140">
        <f>$H$33/'Fixed Data'!$E$13</f>
        <v>-6.7441030160311985E-3</v>
      </c>
      <c r="AP38" s="140">
        <f>$H$33/'Fixed Data'!$E$13</f>
        <v>-6.7441030160311985E-3</v>
      </c>
      <c r="AQ38" s="140">
        <f>$H$33/'Fixed Data'!$E$13</f>
        <v>-6.7441030160311985E-3</v>
      </c>
      <c r="AR38" s="140">
        <f>$H$33/'Fixed Data'!$E$13</f>
        <v>-6.7441030160311985E-3</v>
      </c>
      <c r="AS38" s="140">
        <f>$H$33/'Fixed Data'!$E$13</f>
        <v>-6.7441030160311985E-3</v>
      </c>
      <c r="AT38" s="140">
        <f>$H$33/'Fixed Data'!$E$13</f>
        <v>-6.7441030160311985E-3</v>
      </c>
      <c r="AU38" s="140">
        <f>$H$33/'Fixed Data'!$E$13</f>
        <v>-6.7441030160311985E-3</v>
      </c>
      <c r="AV38" s="140">
        <f>$H$33/'Fixed Data'!$E$13</f>
        <v>-6.7441030160311985E-3</v>
      </c>
      <c r="AW38" s="140">
        <f>$H$33/'Fixed Data'!$E$13</f>
        <v>-6.7441030160311985E-3</v>
      </c>
      <c r="AX38" s="140">
        <f>$H$33/'Fixed Data'!$E$13</f>
        <v>-6.7441030160311985E-3</v>
      </c>
      <c r="AY38" s="140">
        <f>$H$33/'Fixed Data'!$E$13</f>
        <v>-6.7441030160311985E-3</v>
      </c>
      <c r="AZ38" s="140">
        <f>$H$33/'Fixed Data'!$E$13</f>
        <v>-6.7441030160311985E-3</v>
      </c>
      <c r="BA38" s="140">
        <f>$H$33/'Fixed Data'!$E$13</f>
        <v>-6.7441030160311985E-3</v>
      </c>
      <c r="BB38" s="140"/>
      <c r="BC38" s="140"/>
      <c r="BD38" s="140"/>
    </row>
    <row r="39" spans="1:57" ht="16.5" hidden="1" customHeight="1" outlineLevel="1">
      <c r="A39" s="180"/>
      <c r="B39" s="36" t="s">
        <v>332</v>
      </c>
      <c r="C39" s="36" t="s">
        <v>333</v>
      </c>
      <c r="D39" s="36" t="s">
        <v>196</v>
      </c>
      <c r="F39" s="140"/>
      <c r="G39" s="140"/>
      <c r="H39" s="140"/>
      <c r="I39" s="140"/>
      <c r="J39" s="140">
        <f>$I$33/'Fixed Data'!$E$13</f>
        <v>-1.4025254776646586E-2</v>
      </c>
      <c r="K39" s="140">
        <f>$I$33/'Fixed Data'!$E$13</f>
        <v>-1.4025254776646586E-2</v>
      </c>
      <c r="L39" s="140">
        <f>$I$33/'Fixed Data'!$E$13</f>
        <v>-1.4025254776646586E-2</v>
      </c>
      <c r="M39" s="140">
        <f>$I$33/'Fixed Data'!$E$13</f>
        <v>-1.4025254776646586E-2</v>
      </c>
      <c r="N39" s="140">
        <f>$I$33/'Fixed Data'!$E$13</f>
        <v>-1.4025254776646586E-2</v>
      </c>
      <c r="O39" s="140">
        <f>$I$33/'Fixed Data'!$E$13</f>
        <v>-1.4025254776646586E-2</v>
      </c>
      <c r="P39" s="140">
        <f>$I$33/'Fixed Data'!$E$13</f>
        <v>-1.4025254776646586E-2</v>
      </c>
      <c r="Q39" s="140">
        <f>$I$33/'Fixed Data'!$E$13</f>
        <v>-1.4025254776646586E-2</v>
      </c>
      <c r="R39" s="140">
        <f>$I$33/'Fixed Data'!$E$13</f>
        <v>-1.4025254776646586E-2</v>
      </c>
      <c r="S39" s="140">
        <f>$I$33/'Fixed Data'!$E$13</f>
        <v>-1.4025254776646586E-2</v>
      </c>
      <c r="T39" s="140">
        <f>$I$33/'Fixed Data'!$E$13</f>
        <v>-1.4025254776646586E-2</v>
      </c>
      <c r="U39" s="140">
        <f>$I$33/'Fixed Data'!$E$13</f>
        <v>-1.4025254776646586E-2</v>
      </c>
      <c r="V39" s="140">
        <f>$I$33/'Fixed Data'!$E$13</f>
        <v>-1.4025254776646586E-2</v>
      </c>
      <c r="W39" s="140">
        <f>$I$33/'Fixed Data'!$E$13</f>
        <v>-1.4025254776646586E-2</v>
      </c>
      <c r="X39" s="140">
        <f>$I$33/'Fixed Data'!$E$13</f>
        <v>-1.4025254776646586E-2</v>
      </c>
      <c r="Y39" s="140">
        <f>$I$33/'Fixed Data'!$E$13</f>
        <v>-1.4025254776646586E-2</v>
      </c>
      <c r="Z39" s="140">
        <f>$I$33/'Fixed Data'!$E$13</f>
        <v>-1.4025254776646586E-2</v>
      </c>
      <c r="AA39" s="140">
        <f>$I$33/'Fixed Data'!$E$13</f>
        <v>-1.4025254776646586E-2</v>
      </c>
      <c r="AB39" s="140">
        <f>$I$33/'Fixed Data'!$E$13</f>
        <v>-1.4025254776646586E-2</v>
      </c>
      <c r="AC39" s="140">
        <f>$I$33/'Fixed Data'!$E$13</f>
        <v>-1.4025254776646586E-2</v>
      </c>
      <c r="AD39" s="140">
        <f>$I$33/'Fixed Data'!$E$13</f>
        <v>-1.4025254776646586E-2</v>
      </c>
      <c r="AE39" s="140">
        <f>$I$33/'Fixed Data'!$E$13</f>
        <v>-1.4025254776646586E-2</v>
      </c>
      <c r="AF39" s="140">
        <f>$I$33/'Fixed Data'!$E$13</f>
        <v>-1.4025254776646586E-2</v>
      </c>
      <c r="AG39" s="140">
        <f>$I$33/'Fixed Data'!$E$13</f>
        <v>-1.4025254776646586E-2</v>
      </c>
      <c r="AH39" s="140">
        <f>$I$33/'Fixed Data'!$E$13</f>
        <v>-1.4025254776646586E-2</v>
      </c>
      <c r="AI39" s="140">
        <f>$I$33/'Fixed Data'!$E$13</f>
        <v>-1.4025254776646586E-2</v>
      </c>
      <c r="AJ39" s="140">
        <f>$I$33/'Fixed Data'!$E$13</f>
        <v>-1.4025254776646586E-2</v>
      </c>
      <c r="AK39" s="140">
        <f>$I$33/'Fixed Data'!$E$13</f>
        <v>-1.4025254776646586E-2</v>
      </c>
      <c r="AL39" s="140">
        <f>$I$33/'Fixed Data'!$E$13</f>
        <v>-1.4025254776646586E-2</v>
      </c>
      <c r="AM39" s="140">
        <f>$I$33/'Fixed Data'!$E$13</f>
        <v>-1.4025254776646586E-2</v>
      </c>
      <c r="AN39" s="140">
        <f>$I$33/'Fixed Data'!$E$13</f>
        <v>-1.4025254776646586E-2</v>
      </c>
      <c r="AO39" s="140">
        <f>$I$33/'Fixed Data'!$E$13</f>
        <v>-1.4025254776646586E-2</v>
      </c>
      <c r="AP39" s="140">
        <f>$I$33/'Fixed Data'!$E$13</f>
        <v>-1.4025254776646586E-2</v>
      </c>
      <c r="AQ39" s="140">
        <f>$I$33/'Fixed Data'!$E$13</f>
        <v>-1.4025254776646586E-2</v>
      </c>
      <c r="AR39" s="140">
        <f>$I$33/'Fixed Data'!$E$13</f>
        <v>-1.4025254776646586E-2</v>
      </c>
      <c r="AS39" s="140">
        <f>$I$33/'Fixed Data'!$E$13</f>
        <v>-1.4025254776646586E-2</v>
      </c>
      <c r="AT39" s="140">
        <f>$I$33/'Fixed Data'!$E$13</f>
        <v>-1.4025254776646586E-2</v>
      </c>
      <c r="AU39" s="140">
        <f>$I$33/'Fixed Data'!$E$13</f>
        <v>-1.4025254776646586E-2</v>
      </c>
      <c r="AV39" s="140">
        <f>$I$33/'Fixed Data'!$E$13</f>
        <v>-1.4025254776646586E-2</v>
      </c>
      <c r="AW39" s="140">
        <f>$I$33/'Fixed Data'!$E$13</f>
        <v>-1.4025254776646586E-2</v>
      </c>
      <c r="AX39" s="140">
        <f>$I$33/'Fixed Data'!$E$13</f>
        <v>-1.4025254776646586E-2</v>
      </c>
      <c r="AY39" s="140">
        <f>$I$33/'Fixed Data'!$E$13</f>
        <v>-1.4025254776646586E-2</v>
      </c>
      <c r="AZ39" s="140">
        <f>$I$33/'Fixed Data'!$E$13</f>
        <v>-1.4025254776646586E-2</v>
      </c>
      <c r="BA39" s="140">
        <f>$I$33/'Fixed Data'!$E$13</f>
        <v>-1.4025254776646586E-2</v>
      </c>
      <c r="BB39" s="140">
        <f>$I$33/'Fixed Data'!$E$13</f>
        <v>-1.4025254776646586E-2</v>
      </c>
      <c r="BC39" s="140"/>
      <c r="BD39" s="140"/>
    </row>
    <row r="40" spans="1:57" ht="16.5" hidden="1" customHeight="1" outlineLevel="1">
      <c r="A40" s="180"/>
      <c r="B40" s="36" t="s">
        <v>334</v>
      </c>
      <c r="C40" s="36" t="s">
        <v>335</v>
      </c>
      <c r="D40" s="36" t="s">
        <v>196</v>
      </c>
      <c r="F40" s="140"/>
      <c r="G40" s="140"/>
      <c r="H40" s="140"/>
      <c r="I40" s="140"/>
      <c r="J40" s="140"/>
      <c r="K40" s="140">
        <f>$J$33/'Fixed Data'!$E$13</f>
        <v>5.5364646342252102E-3</v>
      </c>
      <c r="L40" s="140">
        <f>$J$33/'Fixed Data'!$E$13</f>
        <v>5.5364646342252102E-3</v>
      </c>
      <c r="M40" s="140">
        <f>$J$33/'Fixed Data'!$E$13</f>
        <v>5.5364646342252102E-3</v>
      </c>
      <c r="N40" s="140">
        <f>$J$33/'Fixed Data'!$E$13</f>
        <v>5.5364646342252102E-3</v>
      </c>
      <c r="O40" s="140">
        <f>$J$33/'Fixed Data'!$E$13</f>
        <v>5.5364646342252102E-3</v>
      </c>
      <c r="P40" s="140">
        <f>$J$33/'Fixed Data'!$E$13</f>
        <v>5.5364646342252102E-3</v>
      </c>
      <c r="Q40" s="140">
        <f>$J$33/'Fixed Data'!$E$13</f>
        <v>5.5364646342252102E-3</v>
      </c>
      <c r="R40" s="140">
        <f>$J$33/'Fixed Data'!$E$13</f>
        <v>5.5364646342252102E-3</v>
      </c>
      <c r="S40" s="140">
        <f>$J$33/'Fixed Data'!$E$13</f>
        <v>5.5364646342252102E-3</v>
      </c>
      <c r="T40" s="140">
        <f>$J$33/'Fixed Data'!$E$13</f>
        <v>5.5364646342252102E-3</v>
      </c>
      <c r="U40" s="140">
        <f>$J$33/'Fixed Data'!$E$13</f>
        <v>5.5364646342252102E-3</v>
      </c>
      <c r="V40" s="140">
        <f>$J$33/'Fixed Data'!$E$13</f>
        <v>5.5364646342252102E-3</v>
      </c>
      <c r="W40" s="140">
        <f>$J$33/'Fixed Data'!$E$13</f>
        <v>5.5364646342252102E-3</v>
      </c>
      <c r="X40" s="140">
        <f>$J$33/'Fixed Data'!$E$13</f>
        <v>5.5364646342252102E-3</v>
      </c>
      <c r="Y40" s="140">
        <f>$J$33/'Fixed Data'!$E$13</f>
        <v>5.5364646342252102E-3</v>
      </c>
      <c r="Z40" s="140">
        <f>$J$33/'Fixed Data'!$E$13</f>
        <v>5.5364646342252102E-3</v>
      </c>
      <c r="AA40" s="140">
        <f>$J$33/'Fixed Data'!$E$13</f>
        <v>5.5364646342252102E-3</v>
      </c>
      <c r="AB40" s="140">
        <f>$J$33/'Fixed Data'!$E$13</f>
        <v>5.5364646342252102E-3</v>
      </c>
      <c r="AC40" s="140">
        <f>$J$33/'Fixed Data'!$E$13</f>
        <v>5.5364646342252102E-3</v>
      </c>
      <c r="AD40" s="140">
        <f>$J$33/'Fixed Data'!$E$13</f>
        <v>5.5364646342252102E-3</v>
      </c>
      <c r="AE40" s="140">
        <f>$J$33/'Fixed Data'!$E$13</f>
        <v>5.5364646342252102E-3</v>
      </c>
      <c r="AF40" s="140">
        <f>$J$33/'Fixed Data'!$E$13</f>
        <v>5.5364646342252102E-3</v>
      </c>
      <c r="AG40" s="140">
        <f>$J$33/'Fixed Data'!$E$13</f>
        <v>5.5364646342252102E-3</v>
      </c>
      <c r="AH40" s="140">
        <f>$J$33/'Fixed Data'!$E$13</f>
        <v>5.5364646342252102E-3</v>
      </c>
      <c r="AI40" s="140">
        <f>$J$33/'Fixed Data'!$E$13</f>
        <v>5.5364646342252102E-3</v>
      </c>
      <c r="AJ40" s="140">
        <f>$J$33/'Fixed Data'!$E$13</f>
        <v>5.5364646342252102E-3</v>
      </c>
      <c r="AK40" s="140">
        <f>$J$33/'Fixed Data'!$E$13</f>
        <v>5.5364646342252102E-3</v>
      </c>
      <c r="AL40" s="140">
        <f>$J$33/'Fixed Data'!$E$13</f>
        <v>5.5364646342252102E-3</v>
      </c>
      <c r="AM40" s="140">
        <f>$J$33/'Fixed Data'!$E$13</f>
        <v>5.5364646342252102E-3</v>
      </c>
      <c r="AN40" s="140">
        <f>$J$33/'Fixed Data'!$E$13</f>
        <v>5.5364646342252102E-3</v>
      </c>
      <c r="AO40" s="140">
        <f>$J$33/'Fixed Data'!$E$13</f>
        <v>5.5364646342252102E-3</v>
      </c>
      <c r="AP40" s="140">
        <f>$J$33/'Fixed Data'!$E$13</f>
        <v>5.5364646342252102E-3</v>
      </c>
      <c r="AQ40" s="140">
        <f>$J$33/'Fixed Data'!$E$13</f>
        <v>5.5364646342252102E-3</v>
      </c>
      <c r="AR40" s="140">
        <f>$J$33/'Fixed Data'!$E$13</f>
        <v>5.5364646342252102E-3</v>
      </c>
      <c r="AS40" s="140">
        <f>$J$33/'Fixed Data'!$E$13</f>
        <v>5.5364646342252102E-3</v>
      </c>
      <c r="AT40" s="140">
        <f>$J$33/'Fixed Data'!$E$13</f>
        <v>5.5364646342252102E-3</v>
      </c>
      <c r="AU40" s="140">
        <f>$J$33/'Fixed Data'!$E$13</f>
        <v>5.5364646342252102E-3</v>
      </c>
      <c r="AV40" s="140">
        <f>$J$33/'Fixed Data'!$E$13</f>
        <v>5.5364646342252102E-3</v>
      </c>
      <c r="AW40" s="140">
        <f>$J$33/'Fixed Data'!$E$13</f>
        <v>5.5364646342252102E-3</v>
      </c>
      <c r="AX40" s="140">
        <f>$J$33/'Fixed Data'!$E$13</f>
        <v>5.5364646342252102E-3</v>
      </c>
      <c r="AY40" s="140">
        <f>$J$33/'Fixed Data'!$E$13</f>
        <v>5.5364646342252102E-3</v>
      </c>
      <c r="AZ40" s="140">
        <f>$J$33/'Fixed Data'!$E$13</f>
        <v>5.5364646342252102E-3</v>
      </c>
      <c r="BA40" s="140">
        <f>$J$33/'Fixed Data'!$E$13</f>
        <v>5.5364646342252102E-3</v>
      </c>
      <c r="BB40" s="140">
        <f>$J$33/'Fixed Data'!$E$13</f>
        <v>5.5364646342252102E-3</v>
      </c>
      <c r="BC40" s="140">
        <f>$J$33/'Fixed Data'!$E$13</f>
        <v>5.5364646342252102E-3</v>
      </c>
      <c r="BD40" s="140"/>
    </row>
    <row r="41" spans="1:57" ht="16.5" hidden="1" customHeight="1" outlineLevel="1">
      <c r="A41" s="180"/>
      <c r="B41" s="36" t="s">
        <v>336</v>
      </c>
      <c r="C41" s="36" t="s">
        <v>337</v>
      </c>
      <c r="D41" s="36" t="s">
        <v>196</v>
      </c>
      <c r="F41" s="140"/>
      <c r="G41" s="140"/>
      <c r="H41" s="140"/>
      <c r="I41" s="140"/>
      <c r="J41" s="140"/>
      <c r="K41" s="140"/>
      <c r="L41" s="140">
        <f>$K$33/'Fixed Data'!$E$13</f>
        <v>5.5364646342252102E-3</v>
      </c>
      <c r="M41" s="140">
        <f>$K$33/'Fixed Data'!$E$13</f>
        <v>5.5364646342252102E-3</v>
      </c>
      <c r="N41" s="140">
        <f>$K$33/'Fixed Data'!$E$13</f>
        <v>5.5364646342252102E-3</v>
      </c>
      <c r="O41" s="140">
        <f>$K$33/'Fixed Data'!$E$13</f>
        <v>5.5364646342252102E-3</v>
      </c>
      <c r="P41" s="140">
        <f>$K$33/'Fixed Data'!$E$13</f>
        <v>5.5364646342252102E-3</v>
      </c>
      <c r="Q41" s="140">
        <f>$K$33/'Fixed Data'!$E$13</f>
        <v>5.5364646342252102E-3</v>
      </c>
      <c r="R41" s="140">
        <f>$K$33/'Fixed Data'!$E$13</f>
        <v>5.5364646342252102E-3</v>
      </c>
      <c r="S41" s="140">
        <f>$K$33/'Fixed Data'!$E$13</f>
        <v>5.5364646342252102E-3</v>
      </c>
      <c r="T41" s="140">
        <f>$K$33/'Fixed Data'!$E$13</f>
        <v>5.5364646342252102E-3</v>
      </c>
      <c r="U41" s="140">
        <f>$K$33/'Fixed Data'!$E$13</f>
        <v>5.5364646342252102E-3</v>
      </c>
      <c r="V41" s="140">
        <f>$K$33/'Fixed Data'!$E$13</f>
        <v>5.5364646342252102E-3</v>
      </c>
      <c r="W41" s="140">
        <f>$K$33/'Fixed Data'!$E$13</f>
        <v>5.5364646342252102E-3</v>
      </c>
      <c r="X41" s="140">
        <f>$K$33/'Fixed Data'!$E$13</f>
        <v>5.5364646342252102E-3</v>
      </c>
      <c r="Y41" s="140">
        <f>$K$33/'Fixed Data'!$E$13</f>
        <v>5.5364646342252102E-3</v>
      </c>
      <c r="Z41" s="140">
        <f>$K$33/'Fixed Data'!$E$13</f>
        <v>5.5364646342252102E-3</v>
      </c>
      <c r="AA41" s="140">
        <f>$K$33/'Fixed Data'!$E$13</f>
        <v>5.5364646342252102E-3</v>
      </c>
      <c r="AB41" s="140">
        <f>$K$33/'Fixed Data'!$E$13</f>
        <v>5.5364646342252102E-3</v>
      </c>
      <c r="AC41" s="140">
        <f>$K$33/'Fixed Data'!$E$13</f>
        <v>5.5364646342252102E-3</v>
      </c>
      <c r="AD41" s="140">
        <f>$K$33/'Fixed Data'!$E$13</f>
        <v>5.5364646342252102E-3</v>
      </c>
      <c r="AE41" s="140">
        <f>$K$33/'Fixed Data'!$E$13</f>
        <v>5.5364646342252102E-3</v>
      </c>
      <c r="AF41" s="140">
        <f>$K$33/'Fixed Data'!$E$13</f>
        <v>5.5364646342252102E-3</v>
      </c>
      <c r="AG41" s="140">
        <f>$K$33/'Fixed Data'!$E$13</f>
        <v>5.5364646342252102E-3</v>
      </c>
      <c r="AH41" s="140">
        <f>$K$33/'Fixed Data'!$E$13</f>
        <v>5.5364646342252102E-3</v>
      </c>
      <c r="AI41" s="140">
        <f>$K$33/'Fixed Data'!$E$13</f>
        <v>5.5364646342252102E-3</v>
      </c>
      <c r="AJ41" s="140">
        <f>$K$33/'Fixed Data'!$E$13</f>
        <v>5.5364646342252102E-3</v>
      </c>
      <c r="AK41" s="140">
        <f>$K$33/'Fixed Data'!$E$13</f>
        <v>5.5364646342252102E-3</v>
      </c>
      <c r="AL41" s="140">
        <f>$K$33/'Fixed Data'!$E$13</f>
        <v>5.5364646342252102E-3</v>
      </c>
      <c r="AM41" s="140">
        <f>$K$33/'Fixed Data'!$E$13</f>
        <v>5.5364646342252102E-3</v>
      </c>
      <c r="AN41" s="140">
        <f>$K$33/'Fixed Data'!$E$13</f>
        <v>5.5364646342252102E-3</v>
      </c>
      <c r="AO41" s="140">
        <f>$K$33/'Fixed Data'!$E$13</f>
        <v>5.5364646342252102E-3</v>
      </c>
      <c r="AP41" s="140">
        <f>$K$33/'Fixed Data'!$E$13</f>
        <v>5.5364646342252102E-3</v>
      </c>
      <c r="AQ41" s="140">
        <f>$K$33/'Fixed Data'!$E$13</f>
        <v>5.5364646342252102E-3</v>
      </c>
      <c r="AR41" s="140">
        <f>$K$33/'Fixed Data'!$E$13</f>
        <v>5.5364646342252102E-3</v>
      </c>
      <c r="AS41" s="140">
        <f>$K$33/'Fixed Data'!$E$13</f>
        <v>5.5364646342252102E-3</v>
      </c>
      <c r="AT41" s="140">
        <f>$K$33/'Fixed Data'!$E$13</f>
        <v>5.5364646342252102E-3</v>
      </c>
      <c r="AU41" s="140">
        <f>$K$33/'Fixed Data'!$E$13</f>
        <v>5.5364646342252102E-3</v>
      </c>
      <c r="AV41" s="140">
        <f>$K$33/'Fixed Data'!$E$13</f>
        <v>5.5364646342252102E-3</v>
      </c>
      <c r="AW41" s="140">
        <f>$K$33/'Fixed Data'!$E$13</f>
        <v>5.5364646342252102E-3</v>
      </c>
      <c r="AX41" s="140">
        <f>$K$33/'Fixed Data'!$E$13</f>
        <v>5.5364646342252102E-3</v>
      </c>
      <c r="AY41" s="140">
        <f>$K$33/'Fixed Data'!$E$13</f>
        <v>5.5364646342252102E-3</v>
      </c>
      <c r="AZ41" s="140">
        <f>$K$33/'Fixed Data'!$E$13</f>
        <v>5.5364646342252102E-3</v>
      </c>
      <c r="BA41" s="140">
        <f>$K$33/'Fixed Data'!$E$13</f>
        <v>5.5364646342252102E-3</v>
      </c>
      <c r="BB41" s="140">
        <f>$K$33/'Fixed Data'!$E$13</f>
        <v>5.5364646342252102E-3</v>
      </c>
      <c r="BC41" s="140">
        <f>$K$33/'Fixed Data'!$E$13</f>
        <v>5.5364646342252102E-3</v>
      </c>
      <c r="BD41" s="140">
        <f>$K$33/'Fixed Data'!$E$13</f>
        <v>5.5364646342252102E-3</v>
      </c>
    </row>
    <row r="42" spans="1:57" ht="16.5" hidden="1" customHeight="1" outlineLevel="1">
      <c r="A42" s="180"/>
      <c r="B42" s="36" t="s">
        <v>338</v>
      </c>
      <c r="C42" s="36" t="s">
        <v>339</v>
      </c>
      <c r="D42" s="36" t="s">
        <v>196</v>
      </c>
      <c r="F42" s="140"/>
      <c r="G42" s="140"/>
      <c r="H42" s="140"/>
      <c r="I42" s="140"/>
      <c r="J42" s="140"/>
      <c r="K42" s="140"/>
      <c r="L42" s="140"/>
      <c r="M42" s="140">
        <f>$L$33/'Fixed Data'!$E$13</f>
        <v>5.5364646342252102E-3</v>
      </c>
      <c r="N42" s="140">
        <f>$L$33/'Fixed Data'!$E$13</f>
        <v>5.5364646342252102E-3</v>
      </c>
      <c r="O42" s="140">
        <f>$L$33/'Fixed Data'!$E$13</f>
        <v>5.5364646342252102E-3</v>
      </c>
      <c r="P42" s="140">
        <f>$L$33/'Fixed Data'!$E$13</f>
        <v>5.5364646342252102E-3</v>
      </c>
      <c r="Q42" s="140">
        <f>$L$33/'Fixed Data'!$E$13</f>
        <v>5.5364646342252102E-3</v>
      </c>
      <c r="R42" s="140">
        <f>$L$33/'Fixed Data'!$E$13</f>
        <v>5.5364646342252102E-3</v>
      </c>
      <c r="S42" s="140">
        <f>$L$33/'Fixed Data'!$E$13</f>
        <v>5.5364646342252102E-3</v>
      </c>
      <c r="T42" s="140">
        <f>$L$33/'Fixed Data'!$E$13</f>
        <v>5.5364646342252102E-3</v>
      </c>
      <c r="U42" s="140">
        <f>$L$33/'Fixed Data'!$E$13</f>
        <v>5.5364646342252102E-3</v>
      </c>
      <c r="V42" s="140">
        <f>$L$33/'Fixed Data'!$E$13</f>
        <v>5.5364646342252102E-3</v>
      </c>
      <c r="W42" s="140">
        <f>$L$33/'Fixed Data'!$E$13</f>
        <v>5.5364646342252102E-3</v>
      </c>
      <c r="X42" s="140">
        <f>$L$33/'Fixed Data'!$E$13</f>
        <v>5.5364646342252102E-3</v>
      </c>
      <c r="Y42" s="140">
        <f>$L$33/'Fixed Data'!$E$13</f>
        <v>5.5364646342252102E-3</v>
      </c>
      <c r="Z42" s="140">
        <f>$L$33/'Fixed Data'!$E$13</f>
        <v>5.5364646342252102E-3</v>
      </c>
      <c r="AA42" s="140">
        <f>$L$33/'Fixed Data'!$E$13</f>
        <v>5.5364646342252102E-3</v>
      </c>
      <c r="AB42" s="140">
        <f>$L$33/'Fixed Data'!$E$13</f>
        <v>5.5364646342252102E-3</v>
      </c>
      <c r="AC42" s="140">
        <f>$L$33/'Fixed Data'!$E$13</f>
        <v>5.5364646342252102E-3</v>
      </c>
      <c r="AD42" s="140">
        <f>$L$33/'Fixed Data'!$E$13</f>
        <v>5.5364646342252102E-3</v>
      </c>
      <c r="AE42" s="140">
        <f>$L$33/'Fixed Data'!$E$13</f>
        <v>5.5364646342252102E-3</v>
      </c>
      <c r="AF42" s="140">
        <f>$L$33/'Fixed Data'!$E$13</f>
        <v>5.5364646342252102E-3</v>
      </c>
      <c r="AG42" s="140">
        <f>$L$33/'Fixed Data'!$E$13</f>
        <v>5.5364646342252102E-3</v>
      </c>
      <c r="AH42" s="140">
        <f>$L$33/'Fixed Data'!$E$13</f>
        <v>5.5364646342252102E-3</v>
      </c>
      <c r="AI42" s="140">
        <f>$L$33/'Fixed Data'!$E$13</f>
        <v>5.5364646342252102E-3</v>
      </c>
      <c r="AJ42" s="140">
        <f>$L$33/'Fixed Data'!$E$13</f>
        <v>5.5364646342252102E-3</v>
      </c>
      <c r="AK42" s="140">
        <f>$L$33/'Fixed Data'!$E$13</f>
        <v>5.5364646342252102E-3</v>
      </c>
      <c r="AL42" s="140">
        <f>$L$33/'Fixed Data'!$E$13</f>
        <v>5.5364646342252102E-3</v>
      </c>
      <c r="AM42" s="140">
        <f>$L$33/'Fixed Data'!$E$13</f>
        <v>5.5364646342252102E-3</v>
      </c>
      <c r="AN42" s="140">
        <f>$L$33/'Fixed Data'!$E$13</f>
        <v>5.5364646342252102E-3</v>
      </c>
      <c r="AO42" s="140">
        <f>$L$33/'Fixed Data'!$E$13</f>
        <v>5.5364646342252102E-3</v>
      </c>
      <c r="AP42" s="140">
        <f>$L$33/'Fixed Data'!$E$13</f>
        <v>5.5364646342252102E-3</v>
      </c>
      <c r="AQ42" s="140">
        <f>$L$33/'Fixed Data'!$E$13</f>
        <v>5.5364646342252102E-3</v>
      </c>
      <c r="AR42" s="140">
        <f>$L$33/'Fixed Data'!$E$13</f>
        <v>5.5364646342252102E-3</v>
      </c>
      <c r="AS42" s="140">
        <f>$L$33/'Fixed Data'!$E$13</f>
        <v>5.5364646342252102E-3</v>
      </c>
      <c r="AT42" s="140">
        <f>$L$33/'Fixed Data'!$E$13</f>
        <v>5.5364646342252102E-3</v>
      </c>
      <c r="AU42" s="140">
        <f>$L$33/'Fixed Data'!$E$13</f>
        <v>5.5364646342252102E-3</v>
      </c>
      <c r="AV42" s="140">
        <f>$L$33/'Fixed Data'!$E$13</f>
        <v>5.5364646342252102E-3</v>
      </c>
      <c r="AW42" s="140">
        <f>$L$33/'Fixed Data'!$E$13</f>
        <v>5.5364646342252102E-3</v>
      </c>
      <c r="AX42" s="140">
        <f>$L$33/'Fixed Data'!$E$13</f>
        <v>5.5364646342252102E-3</v>
      </c>
      <c r="AY42" s="140">
        <f>$L$33/'Fixed Data'!$E$13</f>
        <v>5.5364646342252102E-3</v>
      </c>
      <c r="AZ42" s="140">
        <f>$L$33/'Fixed Data'!$E$13</f>
        <v>5.5364646342252102E-3</v>
      </c>
      <c r="BA42" s="140">
        <f>$L$33/'Fixed Data'!$E$13</f>
        <v>5.5364646342252102E-3</v>
      </c>
      <c r="BB42" s="140">
        <f>$L$33/'Fixed Data'!$E$13</f>
        <v>5.5364646342252102E-3</v>
      </c>
      <c r="BC42" s="140">
        <f>$L$33/'Fixed Data'!$E$13</f>
        <v>5.5364646342252102E-3</v>
      </c>
      <c r="BD42" s="140">
        <f>$L$33/'Fixed Data'!$E$13</f>
        <v>5.5364646342252102E-3</v>
      </c>
      <c r="BE42" s="140">
        <f>$L$33/'Fixed Data'!$E$13</f>
        <v>5.5364646342252102E-3</v>
      </c>
    </row>
    <row r="43" spans="1:57" ht="16.5" hidden="1" customHeight="1" outlineLevel="1">
      <c r="A43" s="180"/>
      <c r="B43" s="36" t="s">
        <v>340</v>
      </c>
      <c r="C43" s="36" t="s">
        <v>341</v>
      </c>
      <c r="D43" s="36" t="s">
        <v>196</v>
      </c>
      <c r="F43" s="140"/>
      <c r="G43" s="140"/>
      <c r="H43" s="140"/>
      <c r="I43" s="140"/>
      <c r="J43" s="140"/>
      <c r="K43" s="140"/>
      <c r="L43" s="140"/>
      <c r="M43" s="140"/>
      <c r="N43" s="140">
        <f>$M$33/'Fixed Data'!$E$13</f>
        <v>5.5364646342252102E-3</v>
      </c>
      <c r="O43" s="140">
        <f>$M$33/'Fixed Data'!$E$13</f>
        <v>5.5364646342252102E-3</v>
      </c>
      <c r="P43" s="140">
        <f>$M$33/'Fixed Data'!$E$13</f>
        <v>5.5364646342252102E-3</v>
      </c>
      <c r="Q43" s="140">
        <f>$M$33/'Fixed Data'!$E$13</f>
        <v>5.5364646342252102E-3</v>
      </c>
      <c r="R43" s="140">
        <f>$M$33/'Fixed Data'!$E$13</f>
        <v>5.5364646342252102E-3</v>
      </c>
      <c r="S43" s="140">
        <f>$M$33/'Fixed Data'!$E$13</f>
        <v>5.5364646342252102E-3</v>
      </c>
      <c r="T43" s="140">
        <f>$M$33/'Fixed Data'!$E$13</f>
        <v>5.5364646342252102E-3</v>
      </c>
      <c r="U43" s="140">
        <f>$M$33/'Fixed Data'!$E$13</f>
        <v>5.5364646342252102E-3</v>
      </c>
      <c r="V43" s="140">
        <f>$M$33/'Fixed Data'!$E$13</f>
        <v>5.5364646342252102E-3</v>
      </c>
      <c r="W43" s="140">
        <f>$M$33/'Fixed Data'!$E$13</f>
        <v>5.5364646342252102E-3</v>
      </c>
      <c r="X43" s="140">
        <f>$M$33/'Fixed Data'!$E$13</f>
        <v>5.5364646342252102E-3</v>
      </c>
      <c r="Y43" s="140">
        <f>$M$33/'Fixed Data'!$E$13</f>
        <v>5.5364646342252102E-3</v>
      </c>
      <c r="Z43" s="140">
        <f>$M$33/'Fixed Data'!$E$13</f>
        <v>5.5364646342252102E-3</v>
      </c>
      <c r="AA43" s="140">
        <f>$M$33/'Fixed Data'!$E$13</f>
        <v>5.5364646342252102E-3</v>
      </c>
      <c r="AB43" s="140">
        <f>$M$33/'Fixed Data'!$E$13</f>
        <v>5.5364646342252102E-3</v>
      </c>
      <c r="AC43" s="140">
        <f>$M$33/'Fixed Data'!$E$13</f>
        <v>5.5364646342252102E-3</v>
      </c>
      <c r="AD43" s="140">
        <f>$M$33/'Fixed Data'!$E$13</f>
        <v>5.5364646342252102E-3</v>
      </c>
      <c r="AE43" s="140">
        <f>$M$33/'Fixed Data'!$E$13</f>
        <v>5.5364646342252102E-3</v>
      </c>
      <c r="AF43" s="140">
        <f>$M$33/'Fixed Data'!$E$13</f>
        <v>5.5364646342252102E-3</v>
      </c>
      <c r="AG43" s="140">
        <f>$M$33/'Fixed Data'!$E$13</f>
        <v>5.5364646342252102E-3</v>
      </c>
      <c r="AH43" s="140">
        <f>$M$33/'Fixed Data'!$E$13</f>
        <v>5.5364646342252102E-3</v>
      </c>
      <c r="AI43" s="140">
        <f>$M$33/'Fixed Data'!$E$13</f>
        <v>5.5364646342252102E-3</v>
      </c>
      <c r="AJ43" s="140">
        <f>$M$33/'Fixed Data'!$E$13</f>
        <v>5.5364646342252102E-3</v>
      </c>
      <c r="AK43" s="140">
        <f>$M$33/'Fixed Data'!$E$13</f>
        <v>5.5364646342252102E-3</v>
      </c>
      <c r="AL43" s="140">
        <f>$M$33/'Fixed Data'!$E$13</f>
        <v>5.5364646342252102E-3</v>
      </c>
      <c r="AM43" s="140">
        <f>$M$33/'Fixed Data'!$E$13</f>
        <v>5.5364646342252102E-3</v>
      </c>
      <c r="AN43" s="140">
        <f>$M$33/'Fixed Data'!$E$13</f>
        <v>5.5364646342252102E-3</v>
      </c>
      <c r="AO43" s="140">
        <f>$M$33/'Fixed Data'!$E$13</f>
        <v>5.5364646342252102E-3</v>
      </c>
      <c r="AP43" s="140">
        <f>$M$33/'Fixed Data'!$E$13</f>
        <v>5.5364646342252102E-3</v>
      </c>
      <c r="AQ43" s="140">
        <f>$M$33/'Fixed Data'!$E$13</f>
        <v>5.5364646342252102E-3</v>
      </c>
      <c r="AR43" s="140">
        <f>$M$33/'Fixed Data'!$E$13</f>
        <v>5.5364646342252102E-3</v>
      </c>
      <c r="AS43" s="140">
        <f>$M$33/'Fixed Data'!$E$13</f>
        <v>5.5364646342252102E-3</v>
      </c>
      <c r="AT43" s="140">
        <f>$M$33/'Fixed Data'!$E$13</f>
        <v>5.5364646342252102E-3</v>
      </c>
      <c r="AU43" s="140">
        <f>$M$33/'Fixed Data'!$E$13</f>
        <v>5.5364646342252102E-3</v>
      </c>
      <c r="AV43" s="140">
        <f>$M$33/'Fixed Data'!$E$13</f>
        <v>5.5364646342252102E-3</v>
      </c>
      <c r="AW43" s="140">
        <f>$M$33/'Fixed Data'!$E$13</f>
        <v>5.5364646342252102E-3</v>
      </c>
      <c r="AX43" s="140">
        <f>$M$33/'Fixed Data'!$E$13</f>
        <v>5.5364646342252102E-3</v>
      </c>
      <c r="AY43" s="140">
        <f>$M$33/'Fixed Data'!$E$13</f>
        <v>5.5364646342252102E-3</v>
      </c>
      <c r="AZ43" s="140">
        <f>$M$33/'Fixed Data'!$E$13</f>
        <v>5.5364646342252102E-3</v>
      </c>
      <c r="BA43" s="140">
        <f>$M$33/'Fixed Data'!$E$13</f>
        <v>5.5364646342252102E-3</v>
      </c>
      <c r="BB43" s="140">
        <f>$M$33/'Fixed Data'!$E$13</f>
        <v>5.5364646342252102E-3</v>
      </c>
      <c r="BC43" s="140">
        <f>$M$33/'Fixed Data'!$E$13</f>
        <v>5.5364646342252102E-3</v>
      </c>
      <c r="BD43" s="140">
        <f>$M$33/'Fixed Data'!$E$13</f>
        <v>5.5364646342252102E-3</v>
      </c>
      <c r="BE43" s="140">
        <f>$M$33/'Fixed Data'!$E$13</f>
        <v>5.5364646342252102E-3</v>
      </c>
    </row>
    <row r="44" spans="1:57" ht="16.5" hidden="1" customHeight="1" outlineLevel="1">
      <c r="A44" s="180"/>
      <c r="B44" s="36" t="s">
        <v>342</v>
      </c>
      <c r="C44" s="36" t="s">
        <v>343</v>
      </c>
      <c r="D44" s="36" t="s">
        <v>196</v>
      </c>
      <c r="F44" s="140"/>
      <c r="G44" s="140"/>
      <c r="H44" s="140"/>
      <c r="I44" s="140"/>
      <c r="J44" s="140"/>
      <c r="K44" s="140"/>
      <c r="L44" s="140"/>
      <c r="M44" s="140"/>
      <c r="N44" s="140"/>
      <c r="O44" s="140">
        <f>$N$33/'Fixed Data'!$E$13</f>
        <v>5.5364646342252102E-3</v>
      </c>
      <c r="P44" s="140">
        <f>$N$33/'Fixed Data'!$E$13</f>
        <v>5.5364646342252102E-3</v>
      </c>
      <c r="Q44" s="140">
        <f>$N$33/'Fixed Data'!$E$13</f>
        <v>5.5364646342252102E-3</v>
      </c>
      <c r="R44" s="140">
        <f>$N$33/'Fixed Data'!$E$13</f>
        <v>5.5364646342252102E-3</v>
      </c>
      <c r="S44" s="140">
        <f>$N$33/'Fixed Data'!$E$13</f>
        <v>5.5364646342252102E-3</v>
      </c>
      <c r="T44" s="140">
        <f>$N$33/'Fixed Data'!$E$13</f>
        <v>5.5364646342252102E-3</v>
      </c>
      <c r="U44" s="140">
        <f>$N$33/'Fixed Data'!$E$13</f>
        <v>5.5364646342252102E-3</v>
      </c>
      <c r="V44" s="140">
        <f>$N$33/'Fixed Data'!$E$13</f>
        <v>5.5364646342252102E-3</v>
      </c>
      <c r="W44" s="140">
        <f>$N$33/'Fixed Data'!$E$13</f>
        <v>5.5364646342252102E-3</v>
      </c>
      <c r="X44" s="140">
        <f>$N$33/'Fixed Data'!$E$13</f>
        <v>5.5364646342252102E-3</v>
      </c>
      <c r="Y44" s="140">
        <f>$N$33/'Fixed Data'!$E$13</f>
        <v>5.5364646342252102E-3</v>
      </c>
      <c r="Z44" s="140">
        <f>$N$33/'Fixed Data'!$E$13</f>
        <v>5.5364646342252102E-3</v>
      </c>
      <c r="AA44" s="140">
        <f>$N$33/'Fixed Data'!$E$13</f>
        <v>5.5364646342252102E-3</v>
      </c>
      <c r="AB44" s="140">
        <f>$N$33/'Fixed Data'!$E$13</f>
        <v>5.5364646342252102E-3</v>
      </c>
      <c r="AC44" s="140">
        <f>$N$33/'Fixed Data'!$E$13</f>
        <v>5.5364646342252102E-3</v>
      </c>
      <c r="AD44" s="140">
        <f>$N$33/'Fixed Data'!$E$13</f>
        <v>5.5364646342252102E-3</v>
      </c>
      <c r="AE44" s="140">
        <f>$N$33/'Fixed Data'!$E$13</f>
        <v>5.5364646342252102E-3</v>
      </c>
      <c r="AF44" s="140">
        <f>$N$33/'Fixed Data'!$E$13</f>
        <v>5.5364646342252102E-3</v>
      </c>
      <c r="AG44" s="140">
        <f>$N$33/'Fixed Data'!$E$13</f>
        <v>5.5364646342252102E-3</v>
      </c>
      <c r="AH44" s="140">
        <f>$N$33/'Fixed Data'!$E$13</f>
        <v>5.5364646342252102E-3</v>
      </c>
      <c r="AI44" s="140">
        <f>$N$33/'Fixed Data'!$E$13</f>
        <v>5.5364646342252102E-3</v>
      </c>
      <c r="AJ44" s="140">
        <f>$N$33/'Fixed Data'!$E$13</f>
        <v>5.5364646342252102E-3</v>
      </c>
      <c r="AK44" s="140">
        <f>$N$33/'Fixed Data'!$E$13</f>
        <v>5.5364646342252102E-3</v>
      </c>
      <c r="AL44" s="140">
        <f>$N$33/'Fixed Data'!$E$13</f>
        <v>5.5364646342252102E-3</v>
      </c>
      <c r="AM44" s="140">
        <f>$N$33/'Fixed Data'!$E$13</f>
        <v>5.5364646342252102E-3</v>
      </c>
      <c r="AN44" s="140">
        <f>$N$33/'Fixed Data'!$E$13</f>
        <v>5.5364646342252102E-3</v>
      </c>
      <c r="AO44" s="140">
        <f>$N$33/'Fixed Data'!$E$13</f>
        <v>5.5364646342252102E-3</v>
      </c>
      <c r="AP44" s="140">
        <f>$N$33/'Fixed Data'!$E$13</f>
        <v>5.5364646342252102E-3</v>
      </c>
      <c r="AQ44" s="140">
        <f>$N$33/'Fixed Data'!$E$13</f>
        <v>5.5364646342252102E-3</v>
      </c>
      <c r="AR44" s="140">
        <f>$N$33/'Fixed Data'!$E$13</f>
        <v>5.5364646342252102E-3</v>
      </c>
      <c r="AS44" s="140">
        <f>$N$33/'Fixed Data'!$E$13</f>
        <v>5.5364646342252102E-3</v>
      </c>
      <c r="AT44" s="140">
        <f>$N$33/'Fixed Data'!$E$13</f>
        <v>5.5364646342252102E-3</v>
      </c>
      <c r="AU44" s="140">
        <f>$N$33/'Fixed Data'!$E$13</f>
        <v>5.5364646342252102E-3</v>
      </c>
      <c r="AV44" s="140">
        <f>$N$33/'Fixed Data'!$E$13</f>
        <v>5.5364646342252102E-3</v>
      </c>
      <c r="AW44" s="140">
        <f>$N$33/'Fixed Data'!$E$13</f>
        <v>5.5364646342252102E-3</v>
      </c>
      <c r="AX44" s="140">
        <f>$N$33/'Fixed Data'!$E$13</f>
        <v>5.5364646342252102E-3</v>
      </c>
      <c r="AY44" s="140">
        <f>$N$33/'Fixed Data'!$E$13</f>
        <v>5.5364646342252102E-3</v>
      </c>
      <c r="AZ44" s="140">
        <f>$N$33/'Fixed Data'!$E$13</f>
        <v>5.5364646342252102E-3</v>
      </c>
      <c r="BA44" s="140">
        <f>$N$33/'Fixed Data'!$E$13</f>
        <v>5.5364646342252102E-3</v>
      </c>
      <c r="BB44" s="140">
        <f>$N$33/'Fixed Data'!$E$13</f>
        <v>5.5364646342252102E-3</v>
      </c>
      <c r="BC44" s="140">
        <f>$N$33/'Fixed Data'!$E$13</f>
        <v>5.5364646342252102E-3</v>
      </c>
      <c r="BD44" s="140">
        <f>$N$33/'Fixed Data'!$E$13</f>
        <v>5.5364646342252102E-3</v>
      </c>
      <c r="BE44" s="140">
        <f>$N$33/'Fixed Data'!$E$13</f>
        <v>5.5364646342252102E-3</v>
      </c>
    </row>
    <row r="45" spans="1:57" ht="16.5" hidden="1" customHeight="1" outlineLevel="1">
      <c r="A45" s="180"/>
      <c r="B45" s="36" t="s">
        <v>344</v>
      </c>
      <c r="C45" s="36" t="s">
        <v>345</v>
      </c>
      <c r="D45" s="36" t="s">
        <v>196</v>
      </c>
      <c r="F45" s="140"/>
      <c r="G45" s="140"/>
      <c r="H45" s="140"/>
      <c r="I45" s="140"/>
      <c r="J45" s="140"/>
      <c r="K45" s="140"/>
      <c r="L45" s="140"/>
      <c r="M45" s="140"/>
      <c r="N45" s="140"/>
      <c r="O45" s="140"/>
      <c r="P45" s="140">
        <f>$O$33/'Fixed Data'!$E$13</f>
        <v>5.5364646342252102E-3</v>
      </c>
      <c r="Q45" s="140">
        <f>$O$33/'Fixed Data'!$E$13</f>
        <v>5.5364646342252102E-3</v>
      </c>
      <c r="R45" s="140">
        <f>$O$33/'Fixed Data'!$E$13</f>
        <v>5.5364646342252102E-3</v>
      </c>
      <c r="S45" s="140">
        <f>$O$33/'Fixed Data'!$E$13</f>
        <v>5.5364646342252102E-3</v>
      </c>
      <c r="T45" s="140">
        <f>$O$33/'Fixed Data'!$E$13</f>
        <v>5.5364646342252102E-3</v>
      </c>
      <c r="U45" s="140">
        <f>$O$33/'Fixed Data'!$E$13</f>
        <v>5.5364646342252102E-3</v>
      </c>
      <c r="V45" s="140">
        <f>$O$33/'Fixed Data'!$E$13</f>
        <v>5.5364646342252102E-3</v>
      </c>
      <c r="W45" s="140">
        <f>$O$33/'Fixed Data'!$E$13</f>
        <v>5.5364646342252102E-3</v>
      </c>
      <c r="X45" s="140">
        <f>$O$33/'Fixed Data'!$E$13</f>
        <v>5.5364646342252102E-3</v>
      </c>
      <c r="Y45" s="140">
        <f>$O$33/'Fixed Data'!$E$13</f>
        <v>5.5364646342252102E-3</v>
      </c>
      <c r="Z45" s="140">
        <f>$O$33/'Fixed Data'!$E$13</f>
        <v>5.5364646342252102E-3</v>
      </c>
      <c r="AA45" s="140">
        <f>$O$33/'Fixed Data'!$E$13</f>
        <v>5.5364646342252102E-3</v>
      </c>
      <c r="AB45" s="140">
        <f>$O$33/'Fixed Data'!$E$13</f>
        <v>5.5364646342252102E-3</v>
      </c>
      <c r="AC45" s="140">
        <f>$O$33/'Fixed Data'!$E$13</f>
        <v>5.5364646342252102E-3</v>
      </c>
      <c r="AD45" s="140">
        <f>$O$33/'Fixed Data'!$E$13</f>
        <v>5.5364646342252102E-3</v>
      </c>
      <c r="AE45" s="140">
        <f>$O$33/'Fixed Data'!$E$13</f>
        <v>5.5364646342252102E-3</v>
      </c>
      <c r="AF45" s="140">
        <f>$O$33/'Fixed Data'!$E$13</f>
        <v>5.5364646342252102E-3</v>
      </c>
      <c r="AG45" s="140">
        <f>$O$33/'Fixed Data'!$E$13</f>
        <v>5.5364646342252102E-3</v>
      </c>
      <c r="AH45" s="140">
        <f>$O$33/'Fixed Data'!$E$13</f>
        <v>5.5364646342252102E-3</v>
      </c>
      <c r="AI45" s="140">
        <f>$O$33/'Fixed Data'!$E$13</f>
        <v>5.5364646342252102E-3</v>
      </c>
      <c r="AJ45" s="140">
        <f>$O$33/'Fixed Data'!$E$13</f>
        <v>5.5364646342252102E-3</v>
      </c>
      <c r="AK45" s="140">
        <f>$O$33/'Fixed Data'!$E$13</f>
        <v>5.5364646342252102E-3</v>
      </c>
      <c r="AL45" s="140">
        <f>$O$33/'Fixed Data'!$E$13</f>
        <v>5.5364646342252102E-3</v>
      </c>
      <c r="AM45" s="140">
        <f>$O$33/'Fixed Data'!$E$13</f>
        <v>5.5364646342252102E-3</v>
      </c>
      <c r="AN45" s="140">
        <f>$O$33/'Fixed Data'!$E$13</f>
        <v>5.5364646342252102E-3</v>
      </c>
      <c r="AO45" s="140">
        <f>$O$33/'Fixed Data'!$E$13</f>
        <v>5.5364646342252102E-3</v>
      </c>
      <c r="AP45" s="140">
        <f>$O$33/'Fixed Data'!$E$13</f>
        <v>5.5364646342252102E-3</v>
      </c>
      <c r="AQ45" s="140">
        <f>$O$33/'Fixed Data'!$E$13</f>
        <v>5.5364646342252102E-3</v>
      </c>
      <c r="AR45" s="140">
        <f>$O$33/'Fixed Data'!$E$13</f>
        <v>5.5364646342252102E-3</v>
      </c>
      <c r="AS45" s="140">
        <f>$O$33/'Fixed Data'!$E$13</f>
        <v>5.5364646342252102E-3</v>
      </c>
      <c r="AT45" s="140">
        <f>$O$33/'Fixed Data'!$E$13</f>
        <v>5.5364646342252102E-3</v>
      </c>
      <c r="AU45" s="140">
        <f>$O$33/'Fixed Data'!$E$13</f>
        <v>5.5364646342252102E-3</v>
      </c>
      <c r="AV45" s="140">
        <f>$O$33/'Fixed Data'!$E$13</f>
        <v>5.5364646342252102E-3</v>
      </c>
      <c r="AW45" s="140">
        <f>$O$33/'Fixed Data'!$E$13</f>
        <v>5.5364646342252102E-3</v>
      </c>
      <c r="AX45" s="140">
        <f>$O$33/'Fixed Data'!$E$13</f>
        <v>5.5364646342252102E-3</v>
      </c>
      <c r="AY45" s="140">
        <f>$O$33/'Fixed Data'!$E$13</f>
        <v>5.5364646342252102E-3</v>
      </c>
      <c r="AZ45" s="140">
        <f>$O$33/'Fixed Data'!$E$13</f>
        <v>5.5364646342252102E-3</v>
      </c>
      <c r="BA45" s="140">
        <f>$O$33/'Fixed Data'!$E$13</f>
        <v>5.5364646342252102E-3</v>
      </c>
      <c r="BB45" s="140">
        <f>$O$33/'Fixed Data'!$E$13</f>
        <v>5.5364646342252102E-3</v>
      </c>
      <c r="BC45" s="140">
        <f>$O$33/'Fixed Data'!$E$13</f>
        <v>5.5364646342252102E-3</v>
      </c>
      <c r="BD45" s="140">
        <f>$O$33/'Fixed Data'!$E$13</f>
        <v>5.5364646342252102E-3</v>
      </c>
      <c r="BE45" s="140">
        <f>$O$33/'Fixed Data'!$E$13</f>
        <v>5.5364646342252102E-3</v>
      </c>
    </row>
    <row r="46" spans="1:57" ht="16.5" hidden="1" customHeight="1" outlineLevel="1">
      <c r="A46" s="180"/>
      <c r="B46" s="36" t="s">
        <v>346</v>
      </c>
      <c r="C46" s="36" t="s">
        <v>347</v>
      </c>
      <c r="D46" s="36" t="s">
        <v>196</v>
      </c>
      <c r="F46" s="140"/>
      <c r="G46" s="140"/>
      <c r="H46" s="140"/>
      <c r="I46" s="140"/>
      <c r="J46" s="140"/>
      <c r="K46" s="140"/>
      <c r="L46" s="140"/>
      <c r="M46" s="140"/>
      <c r="N46" s="140"/>
      <c r="O46" s="140"/>
      <c r="P46" s="140"/>
      <c r="Q46" s="140">
        <f>$P$33/'Fixed Data'!$E$13</f>
        <v>5.5364646342252102E-3</v>
      </c>
      <c r="R46" s="140">
        <f>$P$33/'Fixed Data'!$E$13</f>
        <v>5.5364646342252102E-3</v>
      </c>
      <c r="S46" s="140">
        <f>$P$33/'Fixed Data'!$E$13</f>
        <v>5.5364646342252102E-3</v>
      </c>
      <c r="T46" s="140">
        <f>$P$33/'Fixed Data'!$E$13</f>
        <v>5.5364646342252102E-3</v>
      </c>
      <c r="U46" s="140">
        <f>$P$33/'Fixed Data'!$E$13</f>
        <v>5.5364646342252102E-3</v>
      </c>
      <c r="V46" s="140">
        <f>$P$33/'Fixed Data'!$E$13</f>
        <v>5.5364646342252102E-3</v>
      </c>
      <c r="W46" s="140">
        <f>$P$33/'Fixed Data'!$E$13</f>
        <v>5.5364646342252102E-3</v>
      </c>
      <c r="X46" s="140">
        <f>$P$33/'Fixed Data'!$E$13</f>
        <v>5.5364646342252102E-3</v>
      </c>
      <c r="Y46" s="140">
        <f>$P$33/'Fixed Data'!$E$13</f>
        <v>5.5364646342252102E-3</v>
      </c>
      <c r="Z46" s="140">
        <f>$P$33/'Fixed Data'!$E$13</f>
        <v>5.5364646342252102E-3</v>
      </c>
      <c r="AA46" s="140">
        <f>$P$33/'Fixed Data'!$E$13</f>
        <v>5.5364646342252102E-3</v>
      </c>
      <c r="AB46" s="140">
        <f>$P$33/'Fixed Data'!$E$13</f>
        <v>5.5364646342252102E-3</v>
      </c>
      <c r="AC46" s="140">
        <f>$P$33/'Fixed Data'!$E$13</f>
        <v>5.5364646342252102E-3</v>
      </c>
      <c r="AD46" s="140">
        <f>$P$33/'Fixed Data'!$E$13</f>
        <v>5.5364646342252102E-3</v>
      </c>
      <c r="AE46" s="140">
        <f>$P$33/'Fixed Data'!$E$13</f>
        <v>5.5364646342252102E-3</v>
      </c>
      <c r="AF46" s="140">
        <f>$P$33/'Fixed Data'!$E$13</f>
        <v>5.5364646342252102E-3</v>
      </c>
      <c r="AG46" s="140">
        <f>$P$33/'Fixed Data'!$E$13</f>
        <v>5.5364646342252102E-3</v>
      </c>
      <c r="AH46" s="140">
        <f>$P$33/'Fixed Data'!$E$13</f>
        <v>5.5364646342252102E-3</v>
      </c>
      <c r="AI46" s="140">
        <f>$P$33/'Fixed Data'!$E$13</f>
        <v>5.5364646342252102E-3</v>
      </c>
      <c r="AJ46" s="140">
        <f>$P$33/'Fixed Data'!$E$13</f>
        <v>5.5364646342252102E-3</v>
      </c>
      <c r="AK46" s="140">
        <f>$P$33/'Fixed Data'!$E$13</f>
        <v>5.5364646342252102E-3</v>
      </c>
      <c r="AL46" s="140">
        <f>$P$33/'Fixed Data'!$E$13</f>
        <v>5.5364646342252102E-3</v>
      </c>
      <c r="AM46" s="140">
        <f>$P$33/'Fixed Data'!$E$13</f>
        <v>5.5364646342252102E-3</v>
      </c>
      <c r="AN46" s="140">
        <f>$P$33/'Fixed Data'!$E$13</f>
        <v>5.5364646342252102E-3</v>
      </c>
      <c r="AO46" s="140">
        <f>$P$33/'Fixed Data'!$E$13</f>
        <v>5.5364646342252102E-3</v>
      </c>
      <c r="AP46" s="140">
        <f>$P$33/'Fixed Data'!$E$13</f>
        <v>5.5364646342252102E-3</v>
      </c>
      <c r="AQ46" s="140">
        <f>$P$33/'Fixed Data'!$E$13</f>
        <v>5.5364646342252102E-3</v>
      </c>
      <c r="AR46" s="140">
        <f>$P$33/'Fixed Data'!$E$13</f>
        <v>5.5364646342252102E-3</v>
      </c>
      <c r="AS46" s="140">
        <f>$P$33/'Fixed Data'!$E$13</f>
        <v>5.5364646342252102E-3</v>
      </c>
      <c r="AT46" s="140">
        <f>$P$33/'Fixed Data'!$E$13</f>
        <v>5.5364646342252102E-3</v>
      </c>
      <c r="AU46" s="140">
        <f>$P$33/'Fixed Data'!$E$13</f>
        <v>5.5364646342252102E-3</v>
      </c>
      <c r="AV46" s="140">
        <f>$P$33/'Fixed Data'!$E$13</f>
        <v>5.5364646342252102E-3</v>
      </c>
      <c r="AW46" s="140">
        <f>$P$33/'Fixed Data'!$E$13</f>
        <v>5.5364646342252102E-3</v>
      </c>
      <c r="AX46" s="140">
        <f>$P$33/'Fixed Data'!$E$13</f>
        <v>5.5364646342252102E-3</v>
      </c>
      <c r="AY46" s="140">
        <f>$P$33/'Fixed Data'!$E$13</f>
        <v>5.5364646342252102E-3</v>
      </c>
      <c r="AZ46" s="140">
        <f>$P$33/'Fixed Data'!$E$13</f>
        <v>5.5364646342252102E-3</v>
      </c>
      <c r="BA46" s="140">
        <f>$P$33/'Fixed Data'!$E$13</f>
        <v>5.5364646342252102E-3</v>
      </c>
      <c r="BB46" s="140">
        <f>$P$33/'Fixed Data'!$E$13</f>
        <v>5.5364646342252102E-3</v>
      </c>
      <c r="BC46" s="140">
        <f>$P$33/'Fixed Data'!$E$13</f>
        <v>5.5364646342252102E-3</v>
      </c>
      <c r="BD46" s="140">
        <f>$P$33/'Fixed Data'!$E$13</f>
        <v>5.5364646342252102E-3</v>
      </c>
      <c r="BE46" s="140">
        <f>$P$33/'Fixed Data'!$E$13</f>
        <v>5.5364646342252102E-3</v>
      </c>
    </row>
    <row r="47" spans="1:57" ht="16.5" hidden="1" customHeight="1" outlineLevel="1">
      <c r="A47" s="180"/>
      <c r="B47" s="36" t="s">
        <v>348</v>
      </c>
      <c r="C47" s="36" t="s">
        <v>349</v>
      </c>
      <c r="D47" s="36" t="s">
        <v>196</v>
      </c>
      <c r="F47" s="140"/>
      <c r="G47" s="140"/>
      <c r="H47" s="140"/>
      <c r="I47" s="140"/>
      <c r="J47" s="140"/>
      <c r="K47" s="140"/>
      <c r="L47" s="140"/>
      <c r="M47" s="140"/>
      <c r="N47" s="140"/>
      <c r="O47" s="140"/>
      <c r="P47" s="140"/>
      <c r="Q47" s="140"/>
      <c r="R47" s="140">
        <f>$Q$33/'Fixed Data'!$E$13</f>
        <v>5.5364646342252102E-3</v>
      </c>
      <c r="S47" s="140">
        <f>$Q$33/'Fixed Data'!$E$13</f>
        <v>5.5364646342252102E-3</v>
      </c>
      <c r="T47" s="140">
        <f>$Q$33/'Fixed Data'!$E$13</f>
        <v>5.5364646342252102E-3</v>
      </c>
      <c r="U47" s="140">
        <f>$Q$33/'Fixed Data'!$E$13</f>
        <v>5.5364646342252102E-3</v>
      </c>
      <c r="V47" s="140">
        <f>$Q$33/'Fixed Data'!$E$13</f>
        <v>5.5364646342252102E-3</v>
      </c>
      <c r="W47" s="140">
        <f>$Q$33/'Fixed Data'!$E$13</f>
        <v>5.5364646342252102E-3</v>
      </c>
      <c r="X47" s="140">
        <f>$Q$33/'Fixed Data'!$E$13</f>
        <v>5.5364646342252102E-3</v>
      </c>
      <c r="Y47" s="140">
        <f>$Q$33/'Fixed Data'!$E$13</f>
        <v>5.5364646342252102E-3</v>
      </c>
      <c r="Z47" s="140">
        <f>$Q$33/'Fixed Data'!$E$13</f>
        <v>5.5364646342252102E-3</v>
      </c>
      <c r="AA47" s="140">
        <f>$Q$33/'Fixed Data'!$E$13</f>
        <v>5.5364646342252102E-3</v>
      </c>
      <c r="AB47" s="140">
        <f>$Q$33/'Fixed Data'!$E$13</f>
        <v>5.5364646342252102E-3</v>
      </c>
      <c r="AC47" s="140">
        <f>$Q$33/'Fixed Data'!$E$13</f>
        <v>5.5364646342252102E-3</v>
      </c>
      <c r="AD47" s="140">
        <f>$Q$33/'Fixed Data'!$E$13</f>
        <v>5.5364646342252102E-3</v>
      </c>
      <c r="AE47" s="140">
        <f>$Q$33/'Fixed Data'!$E$13</f>
        <v>5.5364646342252102E-3</v>
      </c>
      <c r="AF47" s="140">
        <f>$Q$33/'Fixed Data'!$E$13</f>
        <v>5.5364646342252102E-3</v>
      </c>
      <c r="AG47" s="140">
        <f>$Q$33/'Fixed Data'!$E$13</f>
        <v>5.5364646342252102E-3</v>
      </c>
      <c r="AH47" s="140">
        <f>$Q$33/'Fixed Data'!$E$13</f>
        <v>5.5364646342252102E-3</v>
      </c>
      <c r="AI47" s="140">
        <f>$Q$33/'Fixed Data'!$E$13</f>
        <v>5.5364646342252102E-3</v>
      </c>
      <c r="AJ47" s="140">
        <f>$Q$33/'Fixed Data'!$E$13</f>
        <v>5.5364646342252102E-3</v>
      </c>
      <c r="AK47" s="140">
        <f>$Q$33/'Fixed Data'!$E$13</f>
        <v>5.5364646342252102E-3</v>
      </c>
      <c r="AL47" s="140">
        <f>$Q$33/'Fixed Data'!$E$13</f>
        <v>5.5364646342252102E-3</v>
      </c>
      <c r="AM47" s="140">
        <f>$Q$33/'Fixed Data'!$E$13</f>
        <v>5.5364646342252102E-3</v>
      </c>
      <c r="AN47" s="140">
        <f>$Q$33/'Fixed Data'!$E$13</f>
        <v>5.5364646342252102E-3</v>
      </c>
      <c r="AO47" s="140">
        <f>$Q$33/'Fixed Data'!$E$13</f>
        <v>5.5364646342252102E-3</v>
      </c>
      <c r="AP47" s="140">
        <f>$Q$33/'Fixed Data'!$E$13</f>
        <v>5.5364646342252102E-3</v>
      </c>
      <c r="AQ47" s="140">
        <f>$Q$33/'Fixed Data'!$E$13</f>
        <v>5.5364646342252102E-3</v>
      </c>
      <c r="AR47" s="140">
        <f>$Q$33/'Fixed Data'!$E$13</f>
        <v>5.5364646342252102E-3</v>
      </c>
      <c r="AS47" s="140">
        <f>$Q$33/'Fixed Data'!$E$13</f>
        <v>5.5364646342252102E-3</v>
      </c>
      <c r="AT47" s="140">
        <f>$Q$33/'Fixed Data'!$E$13</f>
        <v>5.5364646342252102E-3</v>
      </c>
      <c r="AU47" s="140">
        <f>$Q$33/'Fixed Data'!$E$13</f>
        <v>5.5364646342252102E-3</v>
      </c>
      <c r="AV47" s="140">
        <f>$Q$33/'Fixed Data'!$E$13</f>
        <v>5.5364646342252102E-3</v>
      </c>
      <c r="AW47" s="140">
        <f>$Q$33/'Fixed Data'!$E$13</f>
        <v>5.5364646342252102E-3</v>
      </c>
      <c r="AX47" s="140">
        <f>$Q$33/'Fixed Data'!$E$13</f>
        <v>5.5364646342252102E-3</v>
      </c>
      <c r="AY47" s="140">
        <f>$Q$33/'Fixed Data'!$E$13</f>
        <v>5.5364646342252102E-3</v>
      </c>
      <c r="AZ47" s="140">
        <f>$Q$33/'Fixed Data'!$E$13</f>
        <v>5.5364646342252102E-3</v>
      </c>
      <c r="BA47" s="140">
        <f>$Q$33/'Fixed Data'!$E$13</f>
        <v>5.5364646342252102E-3</v>
      </c>
      <c r="BB47" s="140">
        <f>$Q$33/'Fixed Data'!$E$13</f>
        <v>5.5364646342252102E-3</v>
      </c>
      <c r="BC47" s="140">
        <f>$Q$33/'Fixed Data'!$E$13</f>
        <v>5.5364646342252102E-3</v>
      </c>
      <c r="BD47" s="140">
        <f>$Q$33/'Fixed Data'!$E$13</f>
        <v>5.5364646342252102E-3</v>
      </c>
      <c r="BE47" s="140">
        <f>$Q$33/'Fixed Data'!$E$13</f>
        <v>5.5364646342252102E-3</v>
      </c>
    </row>
    <row r="48" spans="1:57" ht="16.5" hidden="1" customHeight="1" outlineLevel="1">
      <c r="A48" s="180"/>
      <c r="B48" s="36" t="s">
        <v>350</v>
      </c>
      <c r="C48" s="36" t="s">
        <v>351</v>
      </c>
      <c r="D48" s="36" t="s">
        <v>196</v>
      </c>
      <c r="F48" s="140"/>
      <c r="G48" s="140"/>
      <c r="H48" s="140"/>
      <c r="I48" s="140"/>
      <c r="J48" s="140"/>
      <c r="K48" s="140"/>
      <c r="L48" s="140"/>
      <c r="M48" s="140"/>
      <c r="N48" s="140"/>
      <c r="O48" s="140"/>
      <c r="P48" s="140"/>
      <c r="Q48" s="140"/>
      <c r="R48" s="140"/>
      <c r="S48" s="140">
        <f>$R$33/'Fixed Data'!$E$13</f>
        <v>5.5364646342252102E-3</v>
      </c>
      <c r="T48" s="140">
        <f>$R$33/'Fixed Data'!$E$13</f>
        <v>5.5364646342252102E-3</v>
      </c>
      <c r="U48" s="140">
        <f>$R$33/'Fixed Data'!$E$13</f>
        <v>5.5364646342252102E-3</v>
      </c>
      <c r="V48" s="140">
        <f>$R$33/'Fixed Data'!$E$13</f>
        <v>5.5364646342252102E-3</v>
      </c>
      <c r="W48" s="140">
        <f>$R$33/'Fixed Data'!$E$13</f>
        <v>5.5364646342252102E-3</v>
      </c>
      <c r="X48" s="140">
        <f>$R$33/'Fixed Data'!$E$13</f>
        <v>5.5364646342252102E-3</v>
      </c>
      <c r="Y48" s="140">
        <f>$R$33/'Fixed Data'!$E$13</f>
        <v>5.5364646342252102E-3</v>
      </c>
      <c r="Z48" s="140">
        <f>$R$33/'Fixed Data'!$E$13</f>
        <v>5.5364646342252102E-3</v>
      </c>
      <c r="AA48" s="140">
        <f>$R$33/'Fixed Data'!$E$13</f>
        <v>5.5364646342252102E-3</v>
      </c>
      <c r="AB48" s="140">
        <f>$R$33/'Fixed Data'!$E$13</f>
        <v>5.5364646342252102E-3</v>
      </c>
      <c r="AC48" s="140">
        <f>$R$33/'Fixed Data'!$E$13</f>
        <v>5.5364646342252102E-3</v>
      </c>
      <c r="AD48" s="140">
        <f>$R$33/'Fixed Data'!$E$13</f>
        <v>5.5364646342252102E-3</v>
      </c>
      <c r="AE48" s="140">
        <f>$R$33/'Fixed Data'!$E$13</f>
        <v>5.5364646342252102E-3</v>
      </c>
      <c r="AF48" s="140">
        <f>$R$33/'Fixed Data'!$E$13</f>
        <v>5.5364646342252102E-3</v>
      </c>
      <c r="AG48" s="140">
        <f>$R$33/'Fixed Data'!$E$13</f>
        <v>5.5364646342252102E-3</v>
      </c>
      <c r="AH48" s="140">
        <f>$R$33/'Fixed Data'!$E$13</f>
        <v>5.5364646342252102E-3</v>
      </c>
      <c r="AI48" s="140">
        <f>$R$33/'Fixed Data'!$E$13</f>
        <v>5.5364646342252102E-3</v>
      </c>
      <c r="AJ48" s="140">
        <f>$R$33/'Fixed Data'!$E$13</f>
        <v>5.5364646342252102E-3</v>
      </c>
      <c r="AK48" s="140">
        <f>$R$33/'Fixed Data'!$E$13</f>
        <v>5.5364646342252102E-3</v>
      </c>
      <c r="AL48" s="140">
        <f>$R$33/'Fixed Data'!$E$13</f>
        <v>5.5364646342252102E-3</v>
      </c>
      <c r="AM48" s="140">
        <f>$R$33/'Fixed Data'!$E$13</f>
        <v>5.5364646342252102E-3</v>
      </c>
      <c r="AN48" s="140">
        <f>$R$33/'Fixed Data'!$E$13</f>
        <v>5.5364646342252102E-3</v>
      </c>
      <c r="AO48" s="140">
        <f>$R$33/'Fixed Data'!$E$13</f>
        <v>5.5364646342252102E-3</v>
      </c>
      <c r="AP48" s="140">
        <f>$R$33/'Fixed Data'!$E$13</f>
        <v>5.5364646342252102E-3</v>
      </c>
      <c r="AQ48" s="140">
        <f>$R$33/'Fixed Data'!$E$13</f>
        <v>5.5364646342252102E-3</v>
      </c>
      <c r="AR48" s="140">
        <f>$R$33/'Fixed Data'!$E$13</f>
        <v>5.5364646342252102E-3</v>
      </c>
      <c r="AS48" s="140">
        <f>$R$33/'Fixed Data'!$E$13</f>
        <v>5.5364646342252102E-3</v>
      </c>
      <c r="AT48" s="140">
        <f>$R$33/'Fixed Data'!$E$13</f>
        <v>5.5364646342252102E-3</v>
      </c>
      <c r="AU48" s="140">
        <f>$R$33/'Fixed Data'!$E$13</f>
        <v>5.5364646342252102E-3</v>
      </c>
      <c r="AV48" s="140">
        <f>$R$33/'Fixed Data'!$E$13</f>
        <v>5.5364646342252102E-3</v>
      </c>
      <c r="AW48" s="140">
        <f>$R$33/'Fixed Data'!$E$13</f>
        <v>5.5364646342252102E-3</v>
      </c>
      <c r="AX48" s="140">
        <f>$R$33/'Fixed Data'!$E$13</f>
        <v>5.5364646342252102E-3</v>
      </c>
      <c r="AY48" s="140">
        <f>$R$33/'Fixed Data'!$E$13</f>
        <v>5.5364646342252102E-3</v>
      </c>
      <c r="AZ48" s="140">
        <f>$R$33/'Fixed Data'!$E$13</f>
        <v>5.5364646342252102E-3</v>
      </c>
      <c r="BA48" s="140">
        <f>$R$33/'Fixed Data'!$E$13</f>
        <v>5.5364646342252102E-3</v>
      </c>
      <c r="BB48" s="140">
        <f>$R$33/'Fixed Data'!$E$13</f>
        <v>5.5364646342252102E-3</v>
      </c>
      <c r="BC48" s="140">
        <f>$R$33/'Fixed Data'!$E$13</f>
        <v>5.5364646342252102E-3</v>
      </c>
      <c r="BD48" s="140">
        <f>$R$33/'Fixed Data'!$E$13</f>
        <v>5.5364646342252102E-3</v>
      </c>
      <c r="BE48" s="140">
        <f>$R$33/'Fixed Data'!$E$13</f>
        <v>5.5364646342252102E-3</v>
      </c>
    </row>
    <row r="49" spans="1:57" ht="16.5" hidden="1" customHeight="1" outlineLevel="1">
      <c r="A49" s="180"/>
      <c r="B49" s="36" t="s">
        <v>352</v>
      </c>
      <c r="C49" s="36" t="s">
        <v>353</v>
      </c>
      <c r="D49" s="36" t="s">
        <v>196</v>
      </c>
      <c r="F49" s="140"/>
      <c r="G49" s="140"/>
      <c r="H49" s="140"/>
      <c r="I49" s="140"/>
      <c r="J49" s="140"/>
      <c r="K49" s="140"/>
      <c r="L49" s="140"/>
      <c r="M49" s="140"/>
      <c r="N49" s="140"/>
      <c r="O49" s="140"/>
      <c r="P49" s="140"/>
      <c r="Q49" s="140"/>
      <c r="R49" s="140"/>
      <c r="S49" s="140"/>
      <c r="T49" s="140">
        <f>$S$33/'Fixed Data'!$E$13</f>
        <v>5.5364646342252102E-3</v>
      </c>
      <c r="U49" s="140">
        <f>$S$33/'Fixed Data'!$E$13</f>
        <v>5.5364646342252102E-3</v>
      </c>
      <c r="V49" s="140">
        <f>$S$33/'Fixed Data'!$E$13</f>
        <v>5.5364646342252102E-3</v>
      </c>
      <c r="W49" s="140">
        <f>$S$33/'Fixed Data'!$E$13</f>
        <v>5.5364646342252102E-3</v>
      </c>
      <c r="X49" s="140">
        <f>$S$33/'Fixed Data'!$E$13</f>
        <v>5.5364646342252102E-3</v>
      </c>
      <c r="Y49" s="140">
        <f>$S$33/'Fixed Data'!$E$13</f>
        <v>5.5364646342252102E-3</v>
      </c>
      <c r="Z49" s="140">
        <f>$S$33/'Fixed Data'!$E$13</f>
        <v>5.5364646342252102E-3</v>
      </c>
      <c r="AA49" s="140">
        <f>$S$33/'Fixed Data'!$E$13</f>
        <v>5.5364646342252102E-3</v>
      </c>
      <c r="AB49" s="140">
        <f>$S$33/'Fixed Data'!$E$13</f>
        <v>5.5364646342252102E-3</v>
      </c>
      <c r="AC49" s="140">
        <f>$S$33/'Fixed Data'!$E$13</f>
        <v>5.5364646342252102E-3</v>
      </c>
      <c r="AD49" s="140">
        <f>$S$33/'Fixed Data'!$E$13</f>
        <v>5.5364646342252102E-3</v>
      </c>
      <c r="AE49" s="140">
        <f>$S$33/'Fixed Data'!$E$13</f>
        <v>5.5364646342252102E-3</v>
      </c>
      <c r="AF49" s="140">
        <f>$S$33/'Fixed Data'!$E$13</f>
        <v>5.5364646342252102E-3</v>
      </c>
      <c r="AG49" s="140">
        <f>$S$33/'Fixed Data'!$E$13</f>
        <v>5.5364646342252102E-3</v>
      </c>
      <c r="AH49" s="140">
        <f>$S$33/'Fixed Data'!$E$13</f>
        <v>5.5364646342252102E-3</v>
      </c>
      <c r="AI49" s="140">
        <f>$S$33/'Fixed Data'!$E$13</f>
        <v>5.5364646342252102E-3</v>
      </c>
      <c r="AJ49" s="140">
        <f>$S$33/'Fixed Data'!$E$13</f>
        <v>5.5364646342252102E-3</v>
      </c>
      <c r="AK49" s="140">
        <f>$S$33/'Fixed Data'!$E$13</f>
        <v>5.5364646342252102E-3</v>
      </c>
      <c r="AL49" s="140">
        <f>$S$33/'Fixed Data'!$E$13</f>
        <v>5.5364646342252102E-3</v>
      </c>
      <c r="AM49" s="140">
        <f>$S$33/'Fixed Data'!$E$13</f>
        <v>5.5364646342252102E-3</v>
      </c>
      <c r="AN49" s="140">
        <f>$S$33/'Fixed Data'!$E$13</f>
        <v>5.5364646342252102E-3</v>
      </c>
      <c r="AO49" s="140">
        <f>$S$33/'Fixed Data'!$E$13</f>
        <v>5.5364646342252102E-3</v>
      </c>
      <c r="AP49" s="140">
        <f>$S$33/'Fixed Data'!$E$13</f>
        <v>5.5364646342252102E-3</v>
      </c>
      <c r="AQ49" s="140">
        <f>$S$33/'Fixed Data'!$E$13</f>
        <v>5.5364646342252102E-3</v>
      </c>
      <c r="AR49" s="140">
        <f>$S$33/'Fixed Data'!$E$13</f>
        <v>5.5364646342252102E-3</v>
      </c>
      <c r="AS49" s="140">
        <f>$S$33/'Fixed Data'!$E$13</f>
        <v>5.5364646342252102E-3</v>
      </c>
      <c r="AT49" s="140">
        <f>$S$33/'Fixed Data'!$E$13</f>
        <v>5.5364646342252102E-3</v>
      </c>
      <c r="AU49" s="140">
        <f>$S$33/'Fixed Data'!$E$13</f>
        <v>5.5364646342252102E-3</v>
      </c>
      <c r="AV49" s="140">
        <f>$S$33/'Fixed Data'!$E$13</f>
        <v>5.5364646342252102E-3</v>
      </c>
      <c r="AW49" s="140">
        <f>$S$33/'Fixed Data'!$E$13</f>
        <v>5.5364646342252102E-3</v>
      </c>
      <c r="AX49" s="140">
        <f>$S$33/'Fixed Data'!$E$13</f>
        <v>5.5364646342252102E-3</v>
      </c>
      <c r="AY49" s="140">
        <f>$S$33/'Fixed Data'!$E$13</f>
        <v>5.5364646342252102E-3</v>
      </c>
      <c r="AZ49" s="140">
        <f>$S$33/'Fixed Data'!$E$13</f>
        <v>5.5364646342252102E-3</v>
      </c>
      <c r="BA49" s="140">
        <f>$S$33/'Fixed Data'!$E$13</f>
        <v>5.5364646342252102E-3</v>
      </c>
      <c r="BB49" s="140">
        <f>$S$33/'Fixed Data'!$E$13</f>
        <v>5.5364646342252102E-3</v>
      </c>
      <c r="BC49" s="140">
        <f>$S$33/'Fixed Data'!$E$13</f>
        <v>5.5364646342252102E-3</v>
      </c>
      <c r="BD49" s="140">
        <f>$S$33/'Fixed Data'!$E$13</f>
        <v>5.5364646342252102E-3</v>
      </c>
      <c r="BE49" s="140">
        <f>$S$33/'Fixed Data'!$E$13</f>
        <v>5.5364646342252102E-3</v>
      </c>
    </row>
    <row r="50" spans="1:57" ht="16.5" hidden="1" customHeight="1" outlineLevel="1">
      <c r="A50" s="180"/>
      <c r="B50" s="36" t="s">
        <v>354</v>
      </c>
      <c r="C50" s="36" t="s">
        <v>355</v>
      </c>
      <c r="D50" s="36" t="s">
        <v>196</v>
      </c>
      <c r="F50" s="140"/>
      <c r="G50" s="140"/>
      <c r="H50" s="140"/>
      <c r="I50" s="140"/>
      <c r="J50" s="140"/>
      <c r="K50" s="140"/>
      <c r="L50" s="140"/>
      <c r="M50" s="140"/>
      <c r="N50" s="140"/>
      <c r="O50" s="140"/>
      <c r="P50" s="140"/>
      <c r="Q50" s="140"/>
      <c r="R50" s="140"/>
      <c r="S50" s="140"/>
      <c r="T50" s="140"/>
      <c r="U50" s="140">
        <f>$T$33/'Fixed Data'!$E$13</f>
        <v>5.5364646342252102E-3</v>
      </c>
      <c r="V50" s="140">
        <f>$T$33/'Fixed Data'!$E$13</f>
        <v>5.5364646342252102E-3</v>
      </c>
      <c r="W50" s="140">
        <f>$T$33/'Fixed Data'!$E$13</f>
        <v>5.5364646342252102E-3</v>
      </c>
      <c r="X50" s="140">
        <f>$T$33/'Fixed Data'!$E$13</f>
        <v>5.5364646342252102E-3</v>
      </c>
      <c r="Y50" s="140">
        <f>$T$33/'Fixed Data'!$E$13</f>
        <v>5.5364646342252102E-3</v>
      </c>
      <c r="Z50" s="140">
        <f>$T$33/'Fixed Data'!$E$13</f>
        <v>5.5364646342252102E-3</v>
      </c>
      <c r="AA50" s="140">
        <f>$T$33/'Fixed Data'!$E$13</f>
        <v>5.5364646342252102E-3</v>
      </c>
      <c r="AB50" s="140">
        <f>$T$33/'Fixed Data'!$E$13</f>
        <v>5.5364646342252102E-3</v>
      </c>
      <c r="AC50" s="140">
        <f>$T$33/'Fixed Data'!$E$13</f>
        <v>5.5364646342252102E-3</v>
      </c>
      <c r="AD50" s="140">
        <f>$T$33/'Fixed Data'!$E$13</f>
        <v>5.5364646342252102E-3</v>
      </c>
      <c r="AE50" s="140">
        <f>$T$33/'Fixed Data'!$E$13</f>
        <v>5.5364646342252102E-3</v>
      </c>
      <c r="AF50" s="140">
        <f>$T$33/'Fixed Data'!$E$13</f>
        <v>5.5364646342252102E-3</v>
      </c>
      <c r="AG50" s="140">
        <f>$T$33/'Fixed Data'!$E$13</f>
        <v>5.5364646342252102E-3</v>
      </c>
      <c r="AH50" s="140">
        <f>$T$33/'Fixed Data'!$E$13</f>
        <v>5.5364646342252102E-3</v>
      </c>
      <c r="AI50" s="140">
        <f>$T$33/'Fixed Data'!$E$13</f>
        <v>5.5364646342252102E-3</v>
      </c>
      <c r="AJ50" s="140">
        <f>$T$33/'Fixed Data'!$E$13</f>
        <v>5.5364646342252102E-3</v>
      </c>
      <c r="AK50" s="140">
        <f>$T$33/'Fixed Data'!$E$13</f>
        <v>5.5364646342252102E-3</v>
      </c>
      <c r="AL50" s="140">
        <f>$T$33/'Fixed Data'!$E$13</f>
        <v>5.5364646342252102E-3</v>
      </c>
      <c r="AM50" s="140">
        <f>$T$33/'Fixed Data'!$E$13</f>
        <v>5.5364646342252102E-3</v>
      </c>
      <c r="AN50" s="140">
        <f>$T$33/'Fixed Data'!$E$13</f>
        <v>5.5364646342252102E-3</v>
      </c>
      <c r="AO50" s="140">
        <f>$T$33/'Fixed Data'!$E$13</f>
        <v>5.5364646342252102E-3</v>
      </c>
      <c r="AP50" s="140">
        <f>$T$33/'Fixed Data'!$E$13</f>
        <v>5.5364646342252102E-3</v>
      </c>
      <c r="AQ50" s="140">
        <f>$T$33/'Fixed Data'!$E$13</f>
        <v>5.5364646342252102E-3</v>
      </c>
      <c r="AR50" s="140">
        <f>$T$33/'Fixed Data'!$E$13</f>
        <v>5.5364646342252102E-3</v>
      </c>
      <c r="AS50" s="140">
        <f>$T$33/'Fixed Data'!$E$13</f>
        <v>5.5364646342252102E-3</v>
      </c>
      <c r="AT50" s="140">
        <f>$T$33/'Fixed Data'!$E$13</f>
        <v>5.5364646342252102E-3</v>
      </c>
      <c r="AU50" s="140">
        <f>$T$33/'Fixed Data'!$E$13</f>
        <v>5.5364646342252102E-3</v>
      </c>
      <c r="AV50" s="140">
        <f>$T$33/'Fixed Data'!$E$13</f>
        <v>5.5364646342252102E-3</v>
      </c>
      <c r="AW50" s="140">
        <f>$T$33/'Fixed Data'!$E$13</f>
        <v>5.5364646342252102E-3</v>
      </c>
      <c r="AX50" s="140">
        <f>$T$33/'Fixed Data'!$E$13</f>
        <v>5.5364646342252102E-3</v>
      </c>
      <c r="AY50" s="140">
        <f>$T$33/'Fixed Data'!$E$13</f>
        <v>5.5364646342252102E-3</v>
      </c>
      <c r="AZ50" s="140">
        <f>$T$33/'Fixed Data'!$E$13</f>
        <v>5.5364646342252102E-3</v>
      </c>
      <c r="BA50" s="140">
        <f>$T$33/'Fixed Data'!$E$13</f>
        <v>5.5364646342252102E-3</v>
      </c>
      <c r="BB50" s="140">
        <f>$T$33/'Fixed Data'!$E$13</f>
        <v>5.5364646342252102E-3</v>
      </c>
      <c r="BC50" s="140">
        <f>$T$33/'Fixed Data'!$E$13</f>
        <v>5.5364646342252102E-3</v>
      </c>
      <c r="BD50" s="140">
        <f>$T$33/'Fixed Data'!$E$13</f>
        <v>5.5364646342252102E-3</v>
      </c>
      <c r="BE50" s="140">
        <f>$T$33/'Fixed Data'!$E$13</f>
        <v>5.5364646342252102E-3</v>
      </c>
    </row>
    <row r="51" spans="1:57" ht="16.5" hidden="1" customHeight="1" outlineLevel="1">
      <c r="A51" s="180"/>
      <c r="B51" s="36" t="s">
        <v>356</v>
      </c>
      <c r="C51" s="36" t="s">
        <v>357</v>
      </c>
      <c r="D51" s="36" t="s">
        <v>196</v>
      </c>
      <c r="F51" s="140"/>
      <c r="G51" s="140"/>
      <c r="H51" s="140"/>
      <c r="I51" s="140"/>
      <c r="J51" s="140"/>
      <c r="K51" s="140"/>
      <c r="L51" s="140"/>
      <c r="M51" s="140"/>
      <c r="N51" s="140"/>
      <c r="O51" s="140"/>
      <c r="P51" s="140"/>
      <c r="Q51" s="140"/>
      <c r="R51" s="140"/>
      <c r="S51" s="140"/>
      <c r="T51" s="140"/>
      <c r="U51" s="140"/>
      <c r="V51" s="140">
        <f>$U$33/'Fixed Data'!$E$13</f>
        <v>5.5364646342252102E-3</v>
      </c>
      <c r="W51" s="140">
        <f>$U$33/'Fixed Data'!$E$13</f>
        <v>5.5364646342252102E-3</v>
      </c>
      <c r="X51" s="140">
        <f>$U$33/'Fixed Data'!$E$13</f>
        <v>5.5364646342252102E-3</v>
      </c>
      <c r="Y51" s="140">
        <f>$U$33/'Fixed Data'!$E$13</f>
        <v>5.5364646342252102E-3</v>
      </c>
      <c r="Z51" s="140">
        <f>$U$33/'Fixed Data'!$E$13</f>
        <v>5.5364646342252102E-3</v>
      </c>
      <c r="AA51" s="140">
        <f>$U$33/'Fixed Data'!$E$13</f>
        <v>5.5364646342252102E-3</v>
      </c>
      <c r="AB51" s="140">
        <f>$U$33/'Fixed Data'!$E$13</f>
        <v>5.5364646342252102E-3</v>
      </c>
      <c r="AC51" s="140">
        <f>$U$33/'Fixed Data'!$E$13</f>
        <v>5.5364646342252102E-3</v>
      </c>
      <c r="AD51" s="140">
        <f>$U$33/'Fixed Data'!$E$13</f>
        <v>5.5364646342252102E-3</v>
      </c>
      <c r="AE51" s="140">
        <f>$U$33/'Fixed Data'!$E$13</f>
        <v>5.5364646342252102E-3</v>
      </c>
      <c r="AF51" s="140">
        <f>$U$33/'Fixed Data'!$E$13</f>
        <v>5.5364646342252102E-3</v>
      </c>
      <c r="AG51" s="140">
        <f>$U$33/'Fixed Data'!$E$13</f>
        <v>5.5364646342252102E-3</v>
      </c>
      <c r="AH51" s="140">
        <f>$U$33/'Fixed Data'!$E$13</f>
        <v>5.5364646342252102E-3</v>
      </c>
      <c r="AI51" s="140">
        <f>$U$33/'Fixed Data'!$E$13</f>
        <v>5.5364646342252102E-3</v>
      </c>
      <c r="AJ51" s="140">
        <f>$U$33/'Fixed Data'!$E$13</f>
        <v>5.5364646342252102E-3</v>
      </c>
      <c r="AK51" s="140">
        <f>$U$33/'Fixed Data'!$E$13</f>
        <v>5.5364646342252102E-3</v>
      </c>
      <c r="AL51" s="140">
        <f>$U$33/'Fixed Data'!$E$13</f>
        <v>5.5364646342252102E-3</v>
      </c>
      <c r="AM51" s="140">
        <f>$U$33/'Fixed Data'!$E$13</f>
        <v>5.5364646342252102E-3</v>
      </c>
      <c r="AN51" s="140">
        <f>$U$33/'Fixed Data'!$E$13</f>
        <v>5.5364646342252102E-3</v>
      </c>
      <c r="AO51" s="140">
        <f>$U$33/'Fixed Data'!$E$13</f>
        <v>5.5364646342252102E-3</v>
      </c>
      <c r="AP51" s="140">
        <f>$U$33/'Fixed Data'!$E$13</f>
        <v>5.5364646342252102E-3</v>
      </c>
      <c r="AQ51" s="140">
        <f>$U$33/'Fixed Data'!$E$13</f>
        <v>5.5364646342252102E-3</v>
      </c>
      <c r="AR51" s="140">
        <f>$U$33/'Fixed Data'!$E$13</f>
        <v>5.5364646342252102E-3</v>
      </c>
      <c r="AS51" s="140">
        <f>$U$33/'Fixed Data'!$E$13</f>
        <v>5.5364646342252102E-3</v>
      </c>
      <c r="AT51" s="140">
        <f>$U$33/'Fixed Data'!$E$13</f>
        <v>5.5364646342252102E-3</v>
      </c>
      <c r="AU51" s="140">
        <f>$U$33/'Fixed Data'!$E$13</f>
        <v>5.5364646342252102E-3</v>
      </c>
      <c r="AV51" s="140">
        <f>$U$33/'Fixed Data'!$E$13</f>
        <v>5.5364646342252102E-3</v>
      </c>
      <c r="AW51" s="140">
        <f>$U$33/'Fixed Data'!$E$13</f>
        <v>5.5364646342252102E-3</v>
      </c>
      <c r="AX51" s="140">
        <f>$U$33/'Fixed Data'!$E$13</f>
        <v>5.5364646342252102E-3</v>
      </c>
      <c r="AY51" s="140">
        <f>$U$33/'Fixed Data'!$E$13</f>
        <v>5.5364646342252102E-3</v>
      </c>
      <c r="AZ51" s="140">
        <f>$U$33/'Fixed Data'!$E$13</f>
        <v>5.5364646342252102E-3</v>
      </c>
      <c r="BA51" s="140">
        <f>$U$33/'Fixed Data'!$E$13</f>
        <v>5.5364646342252102E-3</v>
      </c>
      <c r="BB51" s="140">
        <f>$U$33/'Fixed Data'!$E$13</f>
        <v>5.5364646342252102E-3</v>
      </c>
      <c r="BC51" s="140">
        <f>$U$33/'Fixed Data'!$E$13</f>
        <v>5.5364646342252102E-3</v>
      </c>
      <c r="BD51" s="140">
        <f>$U$33/'Fixed Data'!$E$13</f>
        <v>5.5364646342252102E-3</v>
      </c>
      <c r="BE51" s="140">
        <f>$U$33/'Fixed Data'!$E$13</f>
        <v>5.5364646342252102E-3</v>
      </c>
    </row>
    <row r="52" spans="1:57" ht="16.5" hidden="1" customHeight="1" outlineLevel="1">
      <c r="A52" s="180"/>
      <c r="B52" s="36" t="s">
        <v>358</v>
      </c>
      <c r="C52" s="36" t="s">
        <v>359</v>
      </c>
      <c r="D52" s="36" t="s">
        <v>196</v>
      </c>
      <c r="F52" s="140"/>
      <c r="G52" s="140"/>
      <c r="H52" s="140"/>
      <c r="I52" s="140"/>
      <c r="J52" s="140"/>
      <c r="K52" s="140"/>
      <c r="L52" s="140"/>
      <c r="M52" s="140"/>
      <c r="N52" s="140"/>
      <c r="O52" s="140"/>
      <c r="P52" s="140"/>
      <c r="Q52" s="140"/>
      <c r="R52" s="140"/>
      <c r="S52" s="140"/>
      <c r="T52" s="140"/>
      <c r="U52" s="140"/>
      <c r="V52" s="140"/>
      <c r="W52" s="140">
        <f>$V$33/'Fixed Data'!$E$13</f>
        <v>5.5364646342252102E-3</v>
      </c>
      <c r="X52" s="140">
        <f>$V$33/'Fixed Data'!$E$13</f>
        <v>5.5364646342252102E-3</v>
      </c>
      <c r="Y52" s="140">
        <f>$V$33/'Fixed Data'!$E$13</f>
        <v>5.5364646342252102E-3</v>
      </c>
      <c r="Z52" s="140">
        <f>$V$33/'Fixed Data'!$E$13</f>
        <v>5.5364646342252102E-3</v>
      </c>
      <c r="AA52" s="140">
        <f>$V$33/'Fixed Data'!$E$13</f>
        <v>5.5364646342252102E-3</v>
      </c>
      <c r="AB52" s="140">
        <f>$V$33/'Fixed Data'!$E$13</f>
        <v>5.5364646342252102E-3</v>
      </c>
      <c r="AC52" s="140">
        <f>$V$33/'Fixed Data'!$E$13</f>
        <v>5.5364646342252102E-3</v>
      </c>
      <c r="AD52" s="140">
        <f>$V$33/'Fixed Data'!$E$13</f>
        <v>5.5364646342252102E-3</v>
      </c>
      <c r="AE52" s="140">
        <f>$V$33/'Fixed Data'!$E$13</f>
        <v>5.5364646342252102E-3</v>
      </c>
      <c r="AF52" s="140">
        <f>$V$33/'Fixed Data'!$E$13</f>
        <v>5.5364646342252102E-3</v>
      </c>
      <c r="AG52" s="140">
        <f>$V$33/'Fixed Data'!$E$13</f>
        <v>5.5364646342252102E-3</v>
      </c>
      <c r="AH52" s="140">
        <f>$V$33/'Fixed Data'!$E$13</f>
        <v>5.5364646342252102E-3</v>
      </c>
      <c r="AI52" s="140">
        <f>$V$33/'Fixed Data'!$E$13</f>
        <v>5.5364646342252102E-3</v>
      </c>
      <c r="AJ52" s="140">
        <f>$V$33/'Fixed Data'!$E$13</f>
        <v>5.5364646342252102E-3</v>
      </c>
      <c r="AK52" s="140">
        <f>$V$33/'Fixed Data'!$E$13</f>
        <v>5.5364646342252102E-3</v>
      </c>
      <c r="AL52" s="140">
        <f>$V$33/'Fixed Data'!$E$13</f>
        <v>5.5364646342252102E-3</v>
      </c>
      <c r="AM52" s="140">
        <f>$V$33/'Fixed Data'!$E$13</f>
        <v>5.5364646342252102E-3</v>
      </c>
      <c r="AN52" s="140">
        <f>$V$33/'Fixed Data'!$E$13</f>
        <v>5.5364646342252102E-3</v>
      </c>
      <c r="AO52" s="140">
        <f>$V$33/'Fixed Data'!$E$13</f>
        <v>5.5364646342252102E-3</v>
      </c>
      <c r="AP52" s="140">
        <f>$V$33/'Fixed Data'!$E$13</f>
        <v>5.5364646342252102E-3</v>
      </c>
      <c r="AQ52" s="140">
        <f>$V$33/'Fixed Data'!$E$13</f>
        <v>5.5364646342252102E-3</v>
      </c>
      <c r="AR52" s="140">
        <f>$V$33/'Fixed Data'!$E$13</f>
        <v>5.5364646342252102E-3</v>
      </c>
      <c r="AS52" s="140">
        <f>$V$33/'Fixed Data'!$E$13</f>
        <v>5.5364646342252102E-3</v>
      </c>
      <c r="AT52" s="140">
        <f>$V$33/'Fixed Data'!$E$13</f>
        <v>5.5364646342252102E-3</v>
      </c>
      <c r="AU52" s="140">
        <f>$V$33/'Fixed Data'!$E$13</f>
        <v>5.5364646342252102E-3</v>
      </c>
      <c r="AV52" s="140">
        <f>$V$33/'Fixed Data'!$E$13</f>
        <v>5.5364646342252102E-3</v>
      </c>
      <c r="AW52" s="140">
        <f>$V$33/'Fixed Data'!$E$13</f>
        <v>5.5364646342252102E-3</v>
      </c>
      <c r="AX52" s="140">
        <f>$V$33/'Fixed Data'!$E$13</f>
        <v>5.5364646342252102E-3</v>
      </c>
      <c r="AY52" s="140">
        <f>$V$33/'Fixed Data'!$E$13</f>
        <v>5.5364646342252102E-3</v>
      </c>
      <c r="AZ52" s="140">
        <f>$V$33/'Fixed Data'!$E$13</f>
        <v>5.5364646342252102E-3</v>
      </c>
      <c r="BA52" s="140">
        <f>$V$33/'Fixed Data'!$E$13</f>
        <v>5.5364646342252102E-3</v>
      </c>
      <c r="BB52" s="140">
        <f>$V$33/'Fixed Data'!$E$13</f>
        <v>5.5364646342252102E-3</v>
      </c>
      <c r="BC52" s="140">
        <f>$V$33/'Fixed Data'!$E$13</f>
        <v>5.5364646342252102E-3</v>
      </c>
      <c r="BD52" s="140">
        <f>$V$33/'Fixed Data'!$E$13</f>
        <v>5.5364646342252102E-3</v>
      </c>
      <c r="BE52" s="140">
        <f>$V$33/'Fixed Data'!$E$13</f>
        <v>5.5364646342252102E-3</v>
      </c>
    </row>
    <row r="53" spans="1:57" ht="16.5" hidden="1" customHeight="1" outlineLevel="1">
      <c r="A53" s="180"/>
      <c r="B53" s="36" t="s">
        <v>360</v>
      </c>
      <c r="C53" s="36" t="s">
        <v>361</v>
      </c>
      <c r="D53" s="36" t="s">
        <v>196</v>
      </c>
      <c r="F53" s="140"/>
      <c r="G53" s="140"/>
      <c r="H53" s="140"/>
      <c r="I53" s="140"/>
      <c r="J53" s="140"/>
      <c r="K53" s="140"/>
      <c r="L53" s="140"/>
      <c r="M53" s="140"/>
      <c r="N53" s="140"/>
      <c r="O53" s="140"/>
      <c r="P53" s="140"/>
      <c r="Q53" s="140"/>
      <c r="R53" s="140"/>
      <c r="S53" s="140"/>
      <c r="T53" s="140"/>
      <c r="U53" s="140"/>
      <c r="V53" s="140"/>
      <c r="W53" s="140"/>
      <c r="X53" s="140">
        <f>$W$33/'Fixed Data'!$E$13</f>
        <v>5.5364646342252102E-3</v>
      </c>
      <c r="Y53" s="140">
        <f>$W$33/'Fixed Data'!$E$13</f>
        <v>5.5364646342252102E-3</v>
      </c>
      <c r="Z53" s="140">
        <f>$W$33/'Fixed Data'!$E$13</f>
        <v>5.5364646342252102E-3</v>
      </c>
      <c r="AA53" s="140">
        <f>$W$33/'Fixed Data'!$E$13</f>
        <v>5.5364646342252102E-3</v>
      </c>
      <c r="AB53" s="140">
        <f>$W$33/'Fixed Data'!$E$13</f>
        <v>5.5364646342252102E-3</v>
      </c>
      <c r="AC53" s="140">
        <f>$W$33/'Fixed Data'!$E$13</f>
        <v>5.5364646342252102E-3</v>
      </c>
      <c r="AD53" s="140">
        <f>$W$33/'Fixed Data'!$E$13</f>
        <v>5.5364646342252102E-3</v>
      </c>
      <c r="AE53" s="140">
        <f>$W$33/'Fixed Data'!$E$13</f>
        <v>5.5364646342252102E-3</v>
      </c>
      <c r="AF53" s="140">
        <f>$W$33/'Fixed Data'!$E$13</f>
        <v>5.5364646342252102E-3</v>
      </c>
      <c r="AG53" s="140">
        <f>$W$33/'Fixed Data'!$E$13</f>
        <v>5.5364646342252102E-3</v>
      </c>
      <c r="AH53" s="140">
        <f>$W$33/'Fixed Data'!$E$13</f>
        <v>5.5364646342252102E-3</v>
      </c>
      <c r="AI53" s="140">
        <f>$W$33/'Fixed Data'!$E$13</f>
        <v>5.5364646342252102E-3</v>
      </c>
      <c r="AJ53" s="140">
        <f>$W$33/'Fixed Data'!$E$13</f>
        <v>5.5364646342252102E-3</v>
      </c>
      <c r="AK53" s="140">
        <f>$W$33/'Fixed Data'!$E$13</f>
        <v>5.5364646342252102E-3</v>
      </c>
      <c r="AL53" s="140">
        <f>$W$33/'Fixed Data'!$E$13</f>
        <v>5.5364646342252102E-3</v>
      </c>
      <c r="AM53" s="140">
        <f>$W$33/'Fixed Data'!$E$13</f>
        <v>5.5364646342252102E-3</v>
      </c>
      <c r="AN53" s="140">
        <f>$W$33/'Fixed Data'!$E$13</f>
        <v>5.5364646342252102E-3</v>
      </c>
      <c r="AO53" s="140">
        <f>$W$33/'Fixed Data'!$E$13</f>
        <v>5.5364646342252102E-3</v>
      </c>
      <c r="AP53" s="140">
        <f>$W$33/'Fixed Data'!$E$13</f>
        <v>5.5364646342252102E-3</v>
      </c>
      <c r="AQ53" s="140">
        <f>$W$33/'Fixed Data'!$E$13</f>
        <v>5.5364646342252102E-3</v>
      </c>
      <c r="AR53" s="140">
        <f>$W$33/'Fixed Data'!$E$13</f>
        <v>5.5364646342252102E-3</v>
      </c>
      <c r="AS53" s="140">
        <f>$W$33/'Fixed Data'!$E$13</f>
        <v>5.5364646342252102E-3</v>
      </c>
      <c r="AT53" s="140">
        <f>$W$33/'Fixed Data'!$E$13</f>
        <v>5.5364646342252102E-3</v>
      </c>
      <c r="AU53" s="140">
        <f>$W$33/'Fixed Data'!$E$13</f>
        <v>5.5364646342252102E-3</v>
      </c>
      <c r="AV53" s="140">
        <f>$W$33/'Fixed Data'!$E$13</f>
        <v>5.5364646342252102E-3</v>
      </c>
      <c r="AW53" s="140">
        <f>$W$33/'Fixed Data'!$E$13</f>
        <v>5.5364646342252102E-3</v>
      </c>
      <c r="AX53" s="140">
        <f>$W$33/'Fixed Data'!$E$13</f>
        <v>5.5364646342252102E-3</v>
      </c>
      <c r="AY53" s="140">
        <f>$W$33/'Fixed Data'!$E$13</f>
        <v>5.5364646342252102E-3</v>
      </c>
      <c r="AZ53" s="140">
        <f>$W$33/'Fixed Data'!$E$13</f>
        <v>5.5364646342252102E-3</v>
      </c>
      <c r="BA53" s="140">
        <f>$W$33/'Fixed Data'!$E$13</f>
        <v>5.5364646342252102E-3</v>
      </c>
      <c r="BB53" s="140">
        <f>$W$33/'Fixed Data'!$E$13</f>
        <v>5.5364646342252102E-3</v>
      </c>
      <c r="BC53" s="140">
        <f>$W$33/'Fixed Data'!$E$13</f>
        <v>5.5364646342252102E-3</v>
      </c>
      <c r="BD53" s="140">
        <f>$W$33/'Fixed Data'!$E$13</f>
        <v>5.5364646342252102E-3</v>
      </c>
      <c r="BE53" s="140">
        <f>$W$33/'Fixed Data'!$E$13</f>
        <v>5.5364646342252102E-3</v>
      </c>
    </row>
    <row r="54" spans="1:57" ht="16.5" hidden="1" customHeight="1" outlineLevel="1">
      <c r="A54" s="180"/>
      <c r="B54" s="36" t="s">
        <v>362</v>
      </c>
      <c r="C54" s="36" t="s">
        <v>363</v>
      </c>
      <c r="D54" s="36" t="s">
        <v>196</v>
      </c>
      <c r="F54" s="140"/>
      <c r="G54" s="140"/>
      <c r="H54" s="140"/>
      <c r="I54" s="140"/>
      <c r="J54" s="140"/>
      <c r="K54" s="140"/>
      <c r="L54" s="140"/>
      <c r="M54" s="140"/>
      <c r="N54" s="140"/>
      <c r="O54" s="140"/>
      <c r="P54" s="140"/>
      <c r="Q54" s="140"/>
      <c r="R54" s="140"/>
      <c r="S54" s="140"/>
      <c r="T54" s="140"/>
      <c r="U54" s="140"/>
      <c r="V54" s="140"/>
      <c r="W54" s="140"/>
      <c r="X54" s="140"/>
      <c r="Y54" s="140">
        <f>$X$33/'Fixed Data'!$E$13</f>
        <v>5.5364646342252102E-3</v>
      </c>
      <c r="Z54" s="140">
        <f>$X$33/'Fixed Data'!$E$13</f>
        <v>5.5364646342252102E-3</v>
      </c>
      <c r="AA54" s="140">
        <f>$X$33/'Fixed Data'!$E$13</f>
        <v>5.5364646342252102E-3</v>
      </c>
      <c r="AB54" s="140">
        <f>$X$33/'Fixed Data'!$E$13</f>
        <v>5.5364646342252102E-3</v>
      </c>
      <c r="AC54" s="140">
        <f>$X$33/'Fixed Data'!$E$13</f>
        <v>5.5364646342252102E-3</v>
      </c>
      <c r="AD54" s="140">
        <f>$X$33/'Fixed Data'!$E$13</f>
        <v>5.5364646342252102E-3</v>
      </c>
      <c r="AE54" s="140">
        <f>$X$33/'Fixed Data'!$E$13</f>
        <v>5.5364646342252102E-3</v>
      </c>
      <c r="AF54" s="140">
        <f>$X$33/'Fixed Data'!$E$13</f>
        <v>5.5364646342252102E-3</v>
      </c>
      <c r="AG54" s="140">
        <f>$X$33/'Fixed Data'!$E$13</f>
        <v>5.5364646342252102E-3</v>
      </c>
      <c r="AH54" s="140">
        <f>$X$33/'Fixed Data'!$E$13</f>
        <v>5.5364646342252102E-3</v>
      </c>
      <c r="AI54" s="140">
        <f>$X$33/'Fixed Data'!$E$13</f>
        <v>5.5364646342252102E-3</v>
      </c>
      <c r="AJ54" s="140">
        <f>$X$33/'Fixed Data'!$E$13</f>
        <v>5.5364646342252102E-3</v>
      </c>
      <c r="AK54" s="140">
        <f>$X$33/'Fixed Data'!$E$13</f>
        <v>5.5364646342252102E-3</v>
      </c>
      <c r="AL54" s="140">
        <f>$X$33/'Fixed Data'!$E$13</f>
        <v>5.5364646342252102E-3</v>
      </c>
      <c r="AM54" s="140">
        <f>$X$33/'Fixed Data'!$E$13</f>
        <v>5.5364646342252102E-3</v>
      </c>
      <c r="AN54" s="140">
        <f>$X$33/'Fixed Data'!$E$13</f>
        <v>5.5364646342252102E-3</v>
      </c>
      <c r="AO54" s="140">
        <f>$X$33/'Fixed Data'!$E$13</f>
        <v>5.5364646342252102E-3</v>
      </c>
      <c r="AP54" s="140">
        <f>$X$33/'Fixed Data'!$E$13</f>
        <v>5.5364646342252102E-3</v>
      </c>
      <c r="AQ54" s="140">
        <f>$X$33/'Fixed Data'!$E$13</f>
        <v>5.5364646342252102E-3</v>
      </c>
      <c r="AR54" s="140">
        <f>$X$33/'Fixed Data'!$E$13</f>
        <v>5.5364646342252102E-3</v>
      </c>
      <c r="AS54" s="140">
        <f>$X$33/'Fixed Data'!$E$13</f>
        <v>5.5364646342252102E-3</v>
      </c>
      <c r="AT54" s="140">
        <f>$X$33/'Fixed Data'!$E$13</f>
        <v>5.5364646342252102E-3</v>
      </c>
      <c r="AU54" s="140">
        <f>$X$33/'Fixed Data'!$E$13</f>
        <v>5.5364646342252102E-3</v>
      </c>
      <c r="AV54" s="140">
        <f>$X$33/'Fixed Data'!$E$13</f>
        <v>5.5364646342252102E-3</v>
      </c>
      <c r="AW54" s="140">
        <f>$X$33/'Fixed Data'!$E$13</f>
        <v>5.5364646342252102E-3</v>
      </c>
      <c r="AX54" s="140">
        <f>$X$33/'Fixed Data'!$E$13</f>
        <v>5.5364646342252102E-3</v>
      </c>
      <c r="AY54" s="140">
        <f>$X$33/'Fixed Data'!$E$13</f>
        <v>5.5364646342252102E-3</v>
      </c>
      <c r="AZ54" s="140">
        <f>$X$33/'Fixed Data'!$E$13</f>
        <v>5.5364646342252102E-3</v>
      </c>
      <c r="BA54" s="140">
        <f>$X$33/'Fixed Data'!$E$13</f>
        <v>5.5364646342252102E-3</v>
      </c>
      <c r="BB54" s="140">
        <f>$X$33/'Fixed Data'!$E$13</f>
        <v>5.5364646342252102E-3</v>
      </c>
      <c r="BC54" s="140">
        <f>$X$33/'Fixed Data'!$E$13</f>
        <v>5.5364646342252102E-3</v>
      </c>
      <c r="BD54" s="140">
        <f>$X$33/'Fixed Data'!$E$13</f>
        <v>5.5364646342252102E-3</v>
      </c>
      <c r="BE54" s="140">
        <f>$X$33/'Fixed Data'!$E$13</f>
        <v>5.5364646342252102E-3</v>
      </c>
    </row>
    <row r="55" spans="1:57" ht="16.5" hidden="1" customHeight="1" outlineLevel="1">
      <c r="A55" s="180"/>
      <c r="B55" s="36" t="s">
        <v>364</v>
      </c>
      <c r="C55" s="36" t="s">
        <v>365</v>
      </c>
      <c r="D55" s="36" t="s">
        <v>196</v>
      </c>
      <c r="F55" s="140"/>
      <c r="G55" s="140"/>
      <c r="H55" s="140"/>
      <c r="I55" s="140"/>
      <c r="J55" s="140"/>
      <c r="K55" s="140"/>
      <c r="L55" s="140"/>
      <c r="M55" s="140"/>
      <c r="N55" s="140"/>
      <c r="O55" s="140"/>
      <c r="P55" s="140"/>
      <c r="Q55" s="140"/>
      <c r="R55" s="140"/>
      <c r="S55" s="140"/>
      <c r="T55" s="140"/>
      <c r="U55" s="140"/>
      <c r="V55" s="140"/>
      <c r="W55" s="140"/>
      <c r="X55" s="140"/>
      <c r="Y55" s="140"/>
      <c r="Z55" s="140">
        <f>$Y$33/'Fixed Data'!$E$13</f>
        <v>5.5364646342252102E-3</v>
      </c>
      <c r="AA55" s="140">
        <f>$Y$33/'Fixed Data'!$E$13</f>
        <v>5.5364646342252102E-3</v>
      </c>
      <c r="AB55" s="140">
        <f>$Y$33/'Fixed Data'!$E$13</f>
        <v>5.5364646342252102E-3</v>
      </c>
      <c r="AC55" s="140">
        <f>$Y$33/'Fixed Data'!$E$13</f>
        <v>5.5364646342252102E-3</v>
      </c>
      <c r="AD55" s="140">
        <f>$Y$33/'Fixed Data'!$E$13</f>
        <v>5.5364646342252102E-3</v>
      </c>
      <c r="AE55" s="140">
        <f>$Y$33/'Fixed Data'!$E$13</f>
        <v>5.5364646342252102E-3</v>
      </c>
      <c r="AF55" s="140">
        <f>$Y$33/'Fixed Data'!$E$13</f>
        <v>5.5364646342252102E-3</v>
      </c>
      <c r="AG55" s="140">
        <f>$Y$33/'Fixed Data'!$E$13</f>
        <v>5.5364646342252102E-3</v>
      </c>
      <c r="AH55" s="140">
        <f>$Y$33/'Fixed Data'!$E$13</f>
        <v>5.5364646342252102E-3</v>
      </c>
      <c r="AI55" s="140">
        <f>$Y$33/'Fixed Data'!$E$13</f>
        <v>5.5364646342252102E-3</v>
      </c>
      <c r="AJ55" s="140">
        <f>$Y$33/'Fixed Data'!$E$13</f>
        <v>5.5364646342252102E-3</v>
      </c>
      <c r="AK55" s="140">
        <f>$Y$33/'Fixed Data'!$E$13</f>
        <v>5.5364646342252102E-3</v>
      </c>
      <c r="AL55" s="140">
        <f>$Y$33/'Fixed Data'!$E$13</f>
        <v>5.5364646342252102E-3</v>
      </c>
      <c r="AM55" s="140">
        <f>$Y$33/'Fixed Data'!$E$13</f>
        <v>5.5364646342252102E-3</v>
      </c>
      <c r="AN55" s="140">
        <f>$Y$33/'Fixed Data'!$E$13</f>
        <v>5.5364646342252102E-3</v>
      </c>
      <c r="AO55" s="140">
        <f>$Y$33/'Fixed Data'!$E$13</f>
        <v>5.5364646342252102E-3</v>
      </c>
      <c r="AP55" s="140">
        <f>$Y$33/'Fixed Data'!$E$13</f>
        <v>5.5364646342252102E-3</v>
      </c>
      <c r="AQ55" s="140">
        <f>$Y$33/'Fixed Data'!$E$13</f>
        <v>5.5364646342252102E-3</v>
      </c>
      <c r="AR55" s="140">
        <f>$Y$33/'Fixed Data'!$E$13</f>
        <v>5.5364646342252102E-3</v>
      </c>
      <c r="AS55" s="140">
        <f>$Y$33/'Fixed Data'!$E$13</f>
        <v>5.5364646342252102E-3</v>
      </c>
      <c r="AT55" s="140">
        <f>$Y$33/'Fixed Data'!$E$13</f>
        <v>5.5364646342252102E-3</v>
      </c>
      <c r="AU55" s="140">
        <f>$Y$33/'Fixed Data'!$E$13</f>
        <v>5.5364646342252102E-3</v>
      </c>
      <c r="AV55" s="140">
        <f>$Y$33/'Fixed Data'!$E$13</f>
        <v>5.5364646342252102E-3</v>
      </c>
      <c r="AW55" s="140">
        <f>$Y$33/'Fixed Data'!$E$13</f>
        <v>5.5364646342252102E-3</v>
      </c>
      <c r="AX55" s="140">
        <f>$Y$33/'Fixed Data'!$E$13</f>
        <v>5.5364646342252102E-3</v>
      </c>
      <c r="AY55" s="140">
        <f>$Y$33/'Fixed Data'!$E$13</f>
        <v>5.5364646342252102E-3</v>
      </c>
      <c r="AZ55" s="140">
        <f>$Y$33/'Fixed Data'!$E$13</f>
        <v>5.5364646342252102E-3</v>
      </c>
      <c r="BA55" s="140">
        <f>$Y$33/'Fixed Data'!$E$13</f>
        <v>5.5364646342252102E-3</v>
      </c>
      <c r="BB55" s="140">
        <f>$Y$33/'Fixed Data'!$E$13</f>
        <v>5.5364646342252102E-3</v>
      </c>
      <c r="BC55" s="140">
        <f>$Y$33/'Fixed Data'!$E$13</f>
        <v>5.5364646342252102E-3</v>
      </c>
      <c r="BD55" s="140">
        <f>$Y$33/'Fixed Data'!$E$13</f>
        <v>5.5364646342252102E-3</v>
      </c>
      <c r="BE55" s="140">
        <f>$Y$33/'Fixed Data'!$E$13</f>
        <v>5.5364646342252102E-3</v>
      </c>
    </row>
    <row r="56" spans="1:57" ht="16.5" hidden="1" customHeight="1" outlineLevel="1">
      <c r="A56" s="180"/>
      <c r="B56" s="36" t="s">
        <v>366</v>
      </c>
      <c r="C56" s="36" t="s">
        <v>367</v>
      </c>
      <c r="D56" s="36" t="s">
        <v>196</v>
      </c>
      <c r="F56" s="140"/>
      <c r="G56" s="140"/>
      <c r="H56" s="140"/>
      <c r="I56" s="140"/>
      <c r="J56" s="140"/>
      <c r="K56" s="140"/>
      <c r="L56" s="140"/>
      <c r="M56" s="140"/>
      <c r="N56" s="140"/>
      <c r="O56" s="140"/>
      <c r="P56" s="140"/>
      <c r="Q56" s="140"/>
      <c r="R56" s="140"/>
      <c r="S56" s="140"/>
      <c r="T56" s="140"/>
      <c r="U56" s="140"/>
      <c r="V56" s="140"/>
      <c r="W56" s="140"/>
      <c r="X56" s="140"/>
      <c r="Y56" s="140"/>
      <c r="Z56" s="140"/>
      <c r="AA56" s="140">
        <f>$Z$33/'Fixed Data'!$E$13</f>
        <v>5.5364646342252102E-3</v>
      </c>
      <c r="AB56" s="140">
        <f>$Z$33/'Fixed Data'!$E$13</f>
        <v>5.5364646342252102E-3</v>
      </c>
      <c r="AC56" s="140">
        <f>$Z$33/'Fixed Data'!$E$13</f>
        <v>5.5364646342252102E-3</v>
      </c>
      <c r="AD56" s="140">
        <f>$Z$33/'Fixed Data'!$E$13</f>
        <v>5.5364646342252102E-3</v>
      </c>
      <c r="AE56" s="140">
        <f>$Z$33/'Fixed Data'!$E$13</f>
        <v>5.5364646342252102E-3</v>
      </c>
      <c r="AF56" s="140">
        <f>$Z$33/'Fixed Data'!$E$13</f>
        <v>5.5364646342252102E-3</v>
      </c>
      <c r="AG56" s="140">
        <f>$Z$33/'Fixed Data'!$E$13</f>
        <v>5.5364646342252102E-3</v>
      </c>
      <c r="AH56" s="140">
        <f>$Z$33/'Fixed Data'!$E$13</f>
        <v>5.5364646342252102E-3</v>
      </c>
      <c r="AI56" s="140">
        <f>$Z$33/'Fixed Data'!$E$13</f>
        <v>5.5364646342252102E-3</v>
      </c>
      <c r="AJ56" s="140">
        <f>$Z$33/'Fixed Data'!$E$13</f>
        <v>5.5364646342252102E-3</v>
      </c>
      <c r="AK56" s="140">
        <f>$Z$33/'Fixed Data'!$E$13</f>
        <v>5.5364646342252102E-3</v>
      </c>
      <c r="AL56" s="140">
        <f>$Z$33/'Fixed Data'!$E$13</f>
        <v>5.5364646342252102E-3</v>
      </c>
      <c r="AM56" s="140">
        <f>$Z$33/'Fixed Data'!$E$13</f>
        <v>5.5364646342252102E-3</v>
      </c>
      <c r="AN56" s="140">
        <f>$Z$33/'Fixed Data'!$E$13</f>
        <v>5.5364646342252102E-3</v>
      </c>
      <c r="AO56" s="140">
        <f>$Z$33/'Fixed Data'!$E$13</f>
        <v>5.5364646342252102E-3</v>
      </c>
      <c r="AP56" s="140">
        <f>$Z$33/'Fixed Data'!$E$13</f>
        <v>5.5364646342252102E-3</v>
      </c>
      <c r="AQ56" s="140">
        <f>$Z$33/'Fixed Data'!$E$13</f>
        <v>5.5364646342252102E-3</v>
      </c>
      <c r="AR56" s="140">
        <f>$Z$33/'Fixed Data'!$E$13</f>
        <v>5.5364646342252102E-3</v>
      </c>
      <c r="AS56" s="140">
        <f>$Z$33/'Fixed Data'!$E$13</f>
        <v>5.5364646342252102E-3</v>
      </c>
      <c r="AT56" s="140">
        <f>$Z$33/'Fixed Data'!$E$13</f>
        <v>5.5364646342252102E-3</v>
      </c>
      <c r="AU56" s="140">
        <f>$Z$33/'Fixed Data'!$E$13</f>
        <v>5.5364646342252102E-3</v>
      </c>
      <c r="AV56" s="140">
        <f>$Z$33/'Fixed Data'!$E$13</f>
        <v>5.5364646342252102E-3</v>
      </c>
      <c r="AW56" s="140">
        <f>$Z$33/'Fixed Data'!$E$13</f>
        <v>5.5364646342252102E-3</v>
      </c>
      <c r="AX56" s="140">
        <f>$Z$33/'Fixed Data'!$E$13</f>
        <v>5.5364646342252102E-3</v>
      </c>
      <c r="AY56" s="140">
        <f>$Z$33/'Fixed Data'!$E$13</f>
        <v>5.5364646342252102E-3</v>
      </c>
      <c r="AZ56" s="140">
        <f>$Z$33/'Fixed Data'!$E$13</f>
        <v>5.5364646342252102E-3</v>
      </c>
      <c r="BA56" s="140">
        <f>$Z$33/'Fixed Data'!$E$13</f>
        <v>5.5364646342252102E-3</v>
      </c>
      <c r="BB56" s="140">
        <f>$Z$33/'Fixed Data'!$E$13</f>
        <v>5.5364646342252102E-3</v>
      </c>
      <c r="BC56" s="140">
        <f>$Z$33/'Fixed Data'!$E$13</f>
        <v>5.5364646342252102E-3</v>
      </c>
      <c r="BD56" s="140">
        <f>$Z$33/'Fixed Data'!$E$13</f>
        <v>5.5364646342252102E-3</v>
      </c>
      <c r="BE56" s="140">
        <f>$Z$33/'Fixed Data'!$E$13</f>
        <v>5.5364646342252102E-3</v>
      </c>
    </row>
    <row r="57" spans="1:57" ht="16.5" hidden="1" customHeight="1" outlineLevel="1">
      <c r="A57" s="180"/>
      <c r="B57" s="36" t="s">
        <v>368</v>
      </c>
      <c r="C57" s="36" t="s">
        <v>369</v>
      </c>
      <c r="D57" s="36" t="s">
        <v>196</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f>$AA$33/'Fixed Data'!$E$13</f>
        <v>5.5364646342252102E-3</v>
      </c>
      <c r="AC57" s="140">
        <f>$AA$33/'Fixed Data'!$E$13</f>
        <v>5.5364646342252102E-3</v>
      </c>
      <c r="AD57" s="140">
        <f>$AA$33/'Fixed Data'!$E$13</f>
        <v>5.5364646342252102E-3</v>
      </c>
      <c r="AE57" s="140">
        <f>$AA$33/'Fixed Data'!$E$13</f>
        <v>5.5364646342252102E-3</v>
      </c>
      <c r="AF57" s="140">
        <f>$AA$33/'Fixed Data'!$E$13</f>
        <v>5.5364646342252102E-3</v>
      </c>
      <c r="AG57" s="140">
        <f>$AA$33/'Fixed Data'!$E$13</f>
        <v>5.5364646342252102E-3</v>
      </c>
      <c r="AH57" s="140">
        <f>$AA$33/'Fixed Data'!$E$13</f>
        <v>5.5364646342252102E-3</v>
      </c>
      <c r="AI57" s="140">
        <f>$AA$33/'Fixed Data'!$E$13</f>
        <v>5.5364646342252102E-3</v>
      </c>
      <c r="AJ57" s="140">
        <f>$AA$33/'Fixed Data'!$E$13</f>
        <v>5.5364646342252102E-3</v>
      </c>
      <c r="AK57" s="140">
        <f>$AA$33/'Fixed Data'!$E$13</f>
        <v>5.5364646342252102E-3</v>
      </c>
      <c r="AL57" s="140">
        <f>$AA$33/'Fixed Data'!$E$13</f>
        <v>5.5364646342252102E-3</v>
      </c>
      <c r="AM57" s="140">
        <f>$AA$33/'Fixed Data'!$E$13</f>
        <v>5.5364646342252102E-3</v>
      </c>
      <c r="AN57" s="140">
        <f>$AA$33/'Fixed Data'!$E$13</f>
        <v>5.5364646342252102E-3</v>
      </c>
      <c r="AO57" s="140">
        <f>$AA$33/'Fixed Data'!$E$13</f>
        <v>5.5364646342252102E-3</v>
      </c>
      <c r="AP57" s="140">
        <f>$AA$33/'Fixed Data'!$E$13</f>
        <v>5.5364646342252102E-3</v>
      </c>
      <c r="AQ57" s="140">
        <f>$AA$33/'Fixed Data'!$E$13</f>
        <v>5.5364646342252102E-3</v>
      </c>
      <c r="AR57" s="140">
        <f>$AA$33/'Fixed Data'!$E$13</f>
        <v>5.5364646342252102E-3</v>
      </c>
      <c r="AS57" s="140">
        <f>$AA$33/'Fixed Data'!$E$13</f>
        <v>5.5364646342252102E-3</v>
      </c>
      <c r="AT57" s="140">
        <f>$AA$33/'Fixed Data'!$E$13</f>
        <v>5.5364646342252102E-3</v>
      </c>
      <c r="AU57" s="140">
        <f>$AA$33/'Fixed Data'!$E$13</f>
        <v>5.5364646342252102E-3</v>
      </c>
      <c r="AV57" s="140">
        <f>$AA$33/'Fixed Data'!$E$13</f>
        <v>5.5364646342252102E-3</v>
      </c>
      <c r="AW57" s="140">
        <f>$AA$33/'Fixed Data'!$E$13</f>
        <v>5.5364646342252102E-3</v>
      </c>
      <c r="AX57" s="140">
        <f>$AA$33/'Fixed Data'!$E$13</f>
        <v>5.5364646342252102E-3</v>
      </c>
      <c r="AY57" s="140">
        <f>$AA$33/'Fixed Data'!$E$13</f>
        <v>5.5364646342252102E-3</v>
      </c>
      <c r="AZ57" s="140">
        <f>$AA$33/'Fixed Data'!$E$13</f>
        <v>5.5364646342252102E-3</v>
      </c>
      <c r="BA57" s="140">
        <f>$AA$33/'Fixed Data'!$E$13</f>
        <v>5.5364646342252102E-3</v>
      </c>
      <c r="BB57" s="140">
        <f>$AA$33/'Fixed Data'!$E$13</f>
        <v>5.5364646342252102E-3</v>
      </c>
      <c r="BC57" s="140">
        <f>$AA$33/'Fixed Data'!$E$13</f>
        <v>5.5364646342252102E-3</v>
      </c>
      <c r="BD57" s="140">
        <f>$AA$33/'Fixed Data'!$E$13</f>
        <v>5.5364646342252102E-3</v>
      </c>
      <c r="BE57" s="140">
        <f>$AA$33/'Fixed Data'!$E$13</f>
        <v>5.5364646342252102E-3</v>
      </c>
    </row>
    <row r="58" spans="1:57" ht="16.5" hidden="1" customHeight="1" outlineLevel="1">
      <c r="A58" s="180"/>
      <c r="B58" s="36" t="s">
        <v>370</v>
      </c>
      <c r="C58" s="36" t="s">
        <v>371</v>
      </c>
      <c r="D58" s="36" t="s">
        <v>196</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f>$AB$33/'Fixed Data'!$E$13</f>
        <v>5.5364646342252102E-3</v>
      </c>
      <c r="AD58" s="140">
        <f>$AB$33/'Fixed Data'!$E$13</f>
        <v>5.5364646342252102E-3</v>
      </c>
      <c r="AE58" s="140">
        <f>$AB$33/'Fixed Data'!$E$13</f>
        <v>5.5364646342252102E-3</v>
      </c>
      <c r="AF58" s="140">
        <f>$AB$33/'Fixed Data'!$E$13</f>
        <v>5.5364646342252102E-3</v>
      </c>
      <c r="AG58" s="140">
        <f>$AB$33/'Fixed Data'!$E$13</f>
        <v>5.5364646342252102E-3</v>
      </c>
      <c r="AH58" s="140">
        <f>$AB$33/'Fixed Data'!$E$13</f>
        <v>5.5364646342252102E-3</v>
      </c>
      <c r="AI58" s="140">
        <f>$AB$33/'Fixed Data'!$E$13</f>
        <v>5.5364646342252102E-3</v>
      </c>
      <c r="AJ58" s="140">
        <f>$AB$33/'Fixed Data'!$E$13</f>
        <v>5.5364646342252102E-3</v>
      </c>
      <c r="AK58" s="140">
        <f>$AB$33/'Fixed Data'!$E$13</f>
        <v>5.5364646342252102E-3</v>
      </c>
      <c r="AL58" s="140">
        <f>$AB$33/'Fixed Data'!$E$13</f>
        <v>5.5364646342252102E-3</v>
      </c>
      <c r="AM58" s="140">
        <f>$AB$33/'Fixed Data'!$E$13</f>
        <v>5.5364646342252102E-3</v>
      </c>
      <c r="AN58" s="140">
        <f>$AB$33/'Fixed Data'!$E$13</f>
        <v>5.5364646342252102E-3</v>
      </c>
      <c r="AO58" s="140">
        <f>$AB$33/'Fixed Data'!$E$13</f>
        <v>5.5364646342252102E-3</v>
      </c>
      <c r="AP58" s="140">
        <f>$AB$33/'Fixed Data'!$E$13</f>
        <v>5.5364646342252102E-3</v>
      </c>
      <c r="AQ58" s="140">
        <f>$AB$33/'Fixed Data'!$E$13</f>
        <v>5.5364646342252102E-3</v>
      </c>
      <c r="AR58" s="140">
        <f>$AB$33/'Fixed Data'!$E$13</f>
        <v>5.5364646342252102E-3</v>
      </c>
      <c r="AS58" s="140">
        <f>$AB$33/'Fixed Data'!$E$13</f>
        <v>5.5364646342252102E-3</v>
      </c>
      <c r="AT58" s="140">
        <f>$AB$33/'Fixed Data'!$E$13</f>
        <v>5.5364646342252102E-3</v>
      </c>
      <c r="AU58" s="140">
        <f>$AB$33/'Fixed Data'!$E$13</f>
        <v>5.5364646342252102E-3</v>
      </c>
      <c r="AV58" s="140">
        <f>$AB$33/'Fixed Data'!$E$13</f>
        <v>5.5364646342252102E-3</v>
      </c>
      <c r="AW58" s="140">
        <f>$AB$33/'Fixed Data'!$E$13</f>
        <v>5.5364646342252102E-3</v>
      </c>
      <c r="AX58" s="140">
        <f>$AB$33/'Fixed Data'!$E$13</f>
        <v>5.5364646342252102E-3</v>
      </c>
      <c r="AY58" s="140">
        <f>$AB$33/'Fixed Data'!$E$13</f>
        <v>5.5364646342252102E-3</v>
      </c>
      <c r="AZ58" s="140">
        <f>$AB$33/'Fixed Data'!$E$13</f>
        <v>5.5364646342252102E-3</v>
      </c>
      <c r="BA58" s="140">
        <f>$AB$33/'Fixed Data'!$E$13</f>
        <v>5.5364646342252102E-3</v>
      </c>
      <c r="BB58" s="140">
        <f>$AB$33/'Fixed Data'!$E$13</f>
        <v>5.5364646342252102E-3</v>
      </c>
      <c r="BC58" s="140">
        <f>$AB$33/'Fixed Data'!$E$13</f>
        <v>5.5364646342252102E-3</v>
      </c>
      <c r="BD58" s="140">
        <f>$AB$33/'Fixed Data'!$E$13</f>
        <v>5.5364646342252102E-3</v>
      </c>
      <c r="BE58" s="140">
        <f>$AB$33/'Fixed Data'!$E$13</f>
        <v>5.5364646342252102E-3</v>
      </c>
    </row>
    <row r="59" spans="1:57" ht="16.5" hidden="1" customHeight="1" outlineLevel="1">
      <c r="A59" s="180"/>
      <c r="B59" s="36" t="s">
        <v>372</v>
      </c>
      <c r="C59" s="36" t="s">
        <v>373</v>
      </c>
      <c r="D59" s="36" t="s">
        <v>196</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f>$AC$33/'Fixed Data'!$E$13</f>
        <v>5.5364646342252102E-3</v>
      </c>
      <c r="AE59" s="140">
        <f>$AC$33/'Fixed Data'!$E$13</f>
        <v>5.5364646342252102E-3</v>
      </c>
      <c r="AF59" s="140">
        <f>$AC$33/'Fixed Data'!$E$13</f>
        <v>5.5364646342252102E-3</v>
      </c>
      <c r="AG59" s="140">
        <f>$AC$33/'Fixed Data'!$E$13</f>
        <v>5.5364646342252102E-3</v>
      </c>
      <c r="AH59" s="140">
        <f>$AC$33/'Fixed Data'!$E$13</f>
        <v>5.5364646342252102E-3</v>
      </c>
      <c r="AI59" s="140">
        <f>$AC$33/'Fixed Data'!$E$13</f>
        <v>5.5364646342252102E-3</v>
      </c>
      <c r="AJ59" s="140">
        <f>$AC$33/'Fixed Data'!$E$13</f>
        <v>5.5364646342252102E-3</v>
      </c>
      <c r="AK59" s="140">
        <f>$AC$33/'Fixed Data'!$E$13</f>
        <v>5.5364646342252102E-3</v>
      </c>
      <c r="AL59" s="140">
        <f>$AC$33/'Fixed Data'!$E$13</f>
        <v>5.5364646342252102E-3</v>
      </c>
      <c r="AM59" s="140">
        <f>$AC$33/'Fixed Data'!$E$13</f>
        <v>5.5364646342252102E-3</v>
      </c>
      <c r="AN59" s="140">
        <f>$AC$33/'Fixed Data'!$E$13</f>
        <v>5.5364646342252102E-3</v>
      </c>
      <c r="AO59" s="140">
        <f>$AC$33/'Fixed Data'!$E$13</f>
        <v>5.5364646342252102E-3</v>
      </c>
      <c r="AP59" s="140">
        <f>$AC$33/'Fixed Data'!$E$13</f>
        <v>5.5364646342252102E-3</v>
      </c>
      <c r="AQ59" s="140">
        <f>$AC$33/'Fixed Data'!$E$13</f>
        <v>5.5364646342252102E-3</v>
      </c>
      <c r="AR59" s="140">
        <f>$AC$33/'Fixed Data'!$E$13</f>
        <v>5.5364646342252102E-3</v>
      </c>
      <c r="AS59" s="140">
        <f>$AC$33/'Fixed Data'!$E$13</f>
        <v>5.5364646342252102E-3</v>
      </c>
      <c r="AT59" s="140">
        <f>$AC$33/'Fixed Data'!$E$13</f>
        <v>5.5364646342252102E-3</v>
      </c>
      <c r="AU59" s="140">
        <f>$AC$33/'Fixed Data'!$E$13</f>
        <v>5.5364646342252102E-3</v>
      </c>
      <c r="AV59" s="140">
        <f>$AC$33/'Fixed Data'!$E$13</f>
        <v>5.5364646342252102E-3</v>
      </c>
      <c r="AW59" s="140">
        <f>$AC$33/'Fixed Data'!$E$13</f>
        <v>5.5364646342252102E-3</v>
      </c>
      <c r="AX59" s="140">
        <f>$AC$33/'Fixed Data'!$E$13</f>
        <v>5.5364646342252102E-3</v>
      </c>
      <c r="AY59" s="140">
        <f>$AC$33/'Fixed Data'!$E$13</f>
        <v>5.5364646342252102E-3</v>
      </c>
      <c r="AZ59" s="140">
        <f>$AC$33/'Fixed Data'!$E$13</f>
        <v>5.5364646342252102E-3</v>
      </c>
      <c r="BA59" s="140">
        <f>$AC$33/'Fixed Data'!$E$13</f>
        <v>5.5364646342252102E-3</v>
      </c>
      <c r="BB59" s="140">
        <f>$AC$33/'Fixed Data'!$E$13</f>
        <v>5.5364646342252102E-3</v>
      </c>
      <c r="BC59" s="140">
        <f>$AC$33/'Fixed Data'!$E$13</f>
        <v>5.5364646342252102E-3</v>
      </c>
      <c r="BD59" s="140">
        <f>$AC$33/'Fixed Data'!$E$13</f>
        <v>5.5364646342252102E-3</v>
      </c>
      <c r="BE59" s="140">
        <f>$AC$33/'Fixed Data'!$E$13</f>
        <v>5.5364646342252102E-3</v>
      </c>
    </row>
    <row r="60" spans="1:57" ht="16.5" hidden="1" customHeight="1" outlineLevel="1">
      <c r="A60" s="180"/>
      <c r="B60" s="36" t="s">
        <v>374</v>
      </c>
      <c r="C60" s="36" t="s">
        <v>375</v>
      </c>
      <c r="D60" s="36" t="s">
        <v>196</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f>$AD$33/'Fixed Data'!$E$13</f>
        <v>8.2134556339829041E-3</v>
      </c>
      <c r="AF60" s="140">
        <f>$AD$33/'Fixed Data'!$E$13</f>
        <v>8.2134556339829041E-3</v>
      </c>
      <c r="AG60" s="140">
        <f>$AD$33/'Fixed Data'!$E$13</f>
        <v>8.2134556339829041E-3</v>
      </c>
      <c r="AH60" s="140">
        <f>$AD$33/'Fixed Data'!$E$13</f>
        <v>8.2134556339829041E-3</v>
      </c>
      <c r="AI60" s="140">
        <f>$AD$33/'Fixed Data'!$E$13</f>
        <v>8.2134556339829041E-3</v>
      </c>
      <c r="AJ60" s="140">
        <f>$AD$33/'Fixed Data'!$E$13</f>
        <v>8.2134556339829041E-3</v>
      </c>
      <c r="AK60" s="140">
        <f>$AD$33/'Fixed Data'!$E$13</f>
        <v>8.2134556339829041E-3</v>
      </c>
      <c r="AL60" s="140">
        <f>$AD$33/'Fixed Data'!$E$13</f>
        <v>8.2134556339829041E-3</v>
      </c>
      <c r="AM60" s="140">
        <f>$AD$33/'Fixed Data'!$E$13</f>
        <v>8.2134556339829041E-3</v>
      </c>
      <c r="AN60" s="140">
        <f>$AD$33/'Fixed Data'!$E$13</f>
        <v>8.2134556339829041E-3</v>
      </c>
      <c r="AO60" s="140">
        <f>$AD$33/'Fixed Data'!$E$13</f>
        <v>8.2134556339829041E-3</v>
      </c>
      <c r="AP60" s="140">
        <f>$AD$33/'Fixed Data'!$E$13</f>
        <v>8.2134556339829041E-3</v>
      </c>
      <c r="AQ60" s="140">
        <f>$AD$33/'Fixed Data'!$E$13</f>
        <v>8.2134556339829041E-3</v>
      </c>
      <c r="AR60" s="140">
        <f>$AD$33/'Fixed Data'!$E$13</f>
        <v>8.2134556339829041E-3</v>
      </c>
      <c r="AS60" s="140">
        <f>$AD$33/'Fixed Data'!$E$13</f>
        <v>8.2134556339829041E-3</v>
      </c>
      <c r="AT60" s="140">
        <f>$AD$33/'Fixed Data'!$E$13</f>
        <v>8.2134556339829041E-3</v>
      </c>
      <c r="AU60" s="140">
        <f>$AD$33/'Fixed Data'!$E$13</f>
        <v>8.2134556339829041E-3</v>
      </c>
      <c r="AV60" s="140">
        <f>$AD$33/'Fixed Data'!$E$13</f>
        <v>8.2134556339829041E-3</v>
      </c>
      <c r="AW60" s="140">
        <f>$AD$33/'Fixed Data'!$E$13</f>
        <v>8.2134556339829041E-3</v>
      </c>
      <c r="AX60" s="140">
        <f>$AD$33/'Fixed Data'!$E$13</f>
        <v>8.2134556339829041E-3</v>
      </c>
      <c r="AY60" s="140">
        <f>$AD$33/'Fixed Data'!$E$13</f>
        <v>8.2134556339829041E-3</v>
      </c>
      <c r="AZ60" s="140">
        <f>$AD$33/'Fixed Data'!$E$13</f>
        <v>8.2134556339829041E-3</v>
      </c>
      <c r="BA60" s="140">
        <f>$AD$33/'Fixed Data'!$E$13</f>
        <v>8.2134556339829041E-3</v>
      </c>
      <c r="BB60" s="140">
        <f>$AD$33/'Fixed Data'!$E$13</f>
        <v>8.2134556339829041E-3</v>
      </c>
      <c r="BC60" s="140">
        <f>$AD$33/'Fixed Data'!$E$13</f>
        <v>8.2134556339829041E-3</v>
      </c>
      <c r="BD60" s="140">
        <f>$AD$33/'Fixed Data'!$E$13</f>
        <v>8.2134556339829041E-3</v>
      </c>
      <c r="BE60" s="140">
        <f>$AD$33/'Fixed Data'!$E$13</f>
        <v>8.2134556339829041E-3</v>
      </c>
    </row>
    <row r="61" spans="1:57" ht="16.5" hidden="1" customHeight="1" outlineLevel="1">
      <c r="A61" s="180"/>
      <c r="B61" s="36" t="s">
        <v>376</v>
      </c>
      <c r="C61" s="36" t="s">
        <v>377</v>
      </c>
      <c r="D61" s="36" t="s">
        <v>196</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f>$AE$33/'Fixed Data'!$E$13</f>
        <v>0</v>
      </c>
      <c r="AG61" s="140">
        <f>$AE$33/'Fixed Data'!$E$13</f>
        <v>0</v>
      </c>
      <c r="AH61" s="140">
        <f>$AE$33/'Fixed Data'!$E$13</f>
        <v>0</v>
      </c>
      <c r="AI61" s="140">
        <f>$AE$33/'Fixed Data'!$E$13</f>
        <v>0</v>
      </c>
      <c r="AJ61" s="140">
        <f>$AE$33/'Fixed Data'!$E$13</f>
        <v>0</v>
      </c>
      <c r="AK61" s="140">
        <f>$AE$33/'Fixed Data'!$E$13</f>
        <v>0</v>
      </c>
      <c r="AL61" s="140">
        <f>$AE$33/'Fixed Data'!$E$13</f>
        <v>0</v>
      </c>
      <c r="AM61" s="140">
        <f>$AE$33/'Fixed Data'!$E$13</f>
        <v>0</v>
      </c>
      <c r="AN61" s="140">
        <f>$AE$33/'Fixed Data'!$E$13</f>
        <v>0</v>
      </c>
      <c r="AO61" s="140">
        <f>$AE$33/'Fixed Data'!$E$13</f>
        <v>0</v>
      </c>
      <c r="AP61" s="140">
        <f>$AE$33/'Fixed Data'!$E$13</f>
        <v>0</v>
      </c>
      <c r="AQ61" s="140">
        <f>$AE$33/'Fixed Data'!$E$13</f>
        <v>0</v>
      </c>
      <c r="AR61" s="140">
        <f>$AE$33/'Fixed Data'!$E$13</f>
        <v>0</v>
      </c>
      <c r="AS61" s="140">
        <f>$AE$33/'Fixed Data'!$E$13</f>
        <v>0</v>
      </c>
      <c r="AT61" s="140">
        <f>$AE$33/'Fixed Data'!$E$13</f>
        <v>0</v>
      </c>
      <c r="AU61" s="140">
        <f>$AE$33/'Fixed Data'!$E$13</f>
        <v>0</v>
      </c>
      <c r="AV61" s="140">
        <f>$AE$33/'Fixed Data'!$E$13</f>
        <v>0</v>
      </c>
      <c r="AW61" s="140">
        <f>$AE$33/'Fixed Data'!$E$13</f>
        <v>0</v>
      </c>
      <c r="AX61" s="140">
        <f>$AE$33/'Fixed Data'!$E$13</f>
        <v>0</v>
      </c>
      <c r="AY61" s="140">
        <f>$AE$33/'Fixed Data'!$E$13</f>
        <v>0</v>
      </c>
      <c r="AZ61" s="140">
        <f>$AE$33/'Fixed Data'!$E$13</f>
        <v>0</v>
      </c>
      <c r="BA61" s="140">
        <f>$AE$33/'Fixed Data'!$E$13</f>
        <v>0</v>
      </c>
      <c r="BB61" s="140">
        <f>$AE$33/'Fixed Data'!$E$13</f>
        <v>0</v>
      </c>
      <c r="BC61" s="140">
        <f>$AE$33/'Fixed Data'!$E$13</f>
        <v>0</v>
      </c>
      <c r="BD61" s="140">
        <f>$AE$33/'Fixed Data'!$E$13</f>
        <v>0</v>
      </c>
      <c r="BE61" s="140">
        <f>$AE$33/'Fixed Data'!$E$13</f>
        <v>0</v>
      </c>
    </row>
    <row r="62" spans="1:57" ht="16.5" hidden="1" customHeight="1" outlineLevel="1">
      <c r="A62" s="180"/>
      <c r="B62" s="36" t="s">
        <v>378</v>
      </c>
      <c r="C62" s="36" t="s">
        <v>379</v>
      </c>
      <c r="D62" s="36" t="s">
        <v>196</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f>$AF$33/'Fixed Data'!$E$13</f>
        <v>0</v>
      </c>
      <c r="AH62" s="140">
        <f>$AF$33/'Fixed Data'!$E$13</f>
        <v>0</v>
      </c>
      <c r="AI62" s="140">
        <f>$AF$33/'Fixed Data'!$E$13</f>
        <v>0</v>
      </c>
      <c r="AJ62" s="140">
        <f>$AF$33/'Fixed Data'!$E$13</f>
        <v>0</v>
      </c>
      <c r="AK62" s="140">
        <f>$AF$33/'Fixed Data'!$E$13</f>
        <v>0</v>
      </c>
      <c r="AL62" s="140">
        <f>$AF$33/'Fixed Data'!$E$13</f>
        <v>0</v>
      </c>
      <c r="AM62" s="140">
        <f>$AF$33/'Fixed Data'!$E$13</f>
        <v>0</v>
      </c>
      <c r="AN62" s="140">
        <f>$AF$33/'Fixed Data'!$E$13</f>
        <v>0</v>
      </c>
      <c r="AO62" s="140">
        <f>$AF$33/'Fixed Data'!$E$13</f>
        <v>0</v>
      </c>
      <c r="AP62" s="140">
        <f>$AF$33/'Fixed Data'!$E$13</f>
        <v>0</v>
      </c>
      <c r="AQ62" s="140">
        <f>$AF$33/'Fixed Data'!$E$13</f>
        <v>0</v>
      </c>
      <c r="AR62" s="140">
        <f>$AF$33/'Fixed Data'!$E$13</f>
        <v>0</v>
      </c>
      <c r="AS62" s="140">
        <f>$AF$33/'Fixed Data'!$E$13</f>
        <v>0</v>
      </c>
      <c r="AT62" s="140">
        <f>$AF$33/'Fixed Data'!$E$13</f>
        <v>0</v>
      </c>
      <c r="AU62" s="140">
        <f>$AF$33/'Fixed Data'!$E$13</f>
        <v>0</v>
      </c>
      <c r="AV62" s="140">
        <f>$AF$33/'Fixed Data'!$E$13</f>
        <v>0</v>
      </c>
      <c r="AW62" s="140">
        <f>$AF$33/'Fixed Data'!$E$13</f>
        <v>0</v>
      </c>
      <c r="AX62" s="140">
        <f>$AF$33/'Fixed Data'!$E$13</f>
        <v>0</v>
      </c>
      <c r="AY62" s="140">
        <f>$AF$33/'Fixed Data'!$E$13</f>
        <v>0</v>
      </c>
      <c r="AZ62" s="140">
        <f>$AF$33/'Fixed Data'!$E$13</f>
        <v>0</v>
      </c>
      <c r="BA62" s="140">
        <f>$AF$33/'Fixed Data'!$E$13</f>
        <v>0</v>
      </c>
      <c r="BB62" s="140">
        <f>$AF$33/'Fixed Data'!$E$13</f>
        <v>0</v>
      </c>
      <c r="BC62" s="140">
        <f>$AF$33/'Fixed Data'!$E$13</f>
        <v>0</v>
      </c>
      <c r="BD62" s="140">
        <f>$AF$33/'Fixed Data'!$E$13</f>
        <v>0</v>
      </c>
      <c r="BE62" s="140">
        <f>$AF$33/'Fixed Data'!$E$13</f>
        <v>0</v>
      </c>
    </row>
    <row r="63" spans="1:57" ht="16.5" hidden="1" customHeight="1" outlineLevel="1">
      <c r="A63" s="180"/>
      <c r="B63" s="36" t="s">
        <v>380</v>
      </c>
      <c r="C63" s="36" t="s">
        <v>381</v>
      </c>
      <c r="D63" s="36" t="s">
        <v>196</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f>$AG$33/'Fixed Data'!$E$13</f>
        <v>0</v>
      </c>
      <c r="AI63" s="140">
        <f>$AG$33/'Fixed Data'!$E$13</f>
        <v>0</v>
      </c>
      <c r="AJ63" s="140">
        <f>$AG$33/'Fixed Data'!$E$13</f>
        <v>0</v>
      </c>
      <c r="AK63" s="140">
        <f>$AG$33/'Fixed Data'!$E$13</f>
        <v>0</v>
      </c>
      <c r="AL63" s="140">
        <f>$AG$33/'Fixed Data'!$E$13</f>
        <v>0</v>
      </c>
      <c r="AM63" s="140">
        <f>$AG$33/'Fixed Data'!$E$13</f>
        <v>0</v>
      </c>
      <c r="AN63" s="140">
        <f>$AG$33/'Fixed Data'!$E$13</f>
        <v>0</v>
      </c>
      <c r="AO63" s="140">
        <f>$AG$33/'Fixed Data'!$E$13</f>
        <v>0</v>
      </c>
      <c r="AP63" s="140">
        <f>$AG$33/'Fixed Data'!$E$13</f>
        <v>0</v>
      </c>
      <c r="AQ63" s="140">
        <f>$AG$33/'Fixed Data'!$E$13</f>
        <v>0</v>
      </c>
      <c r="AR63" s="140">
        <f>$AG$33/'Fixed Data'!$E$13</f>
        <v>0</v>
      </c>
      <c r="AS63" s="140">
        <f>$AG$33/'Fixed Data'!$E$13</f>
        <v>0</v>
      </c>
      <c r="AT63" s="140">
        <f>$AG$33/'Fixed Data'!$E$13</f>
        <v>0</v>
      </c>
      <c r="AU63" s="140">
        <f>$AG$33/'Fixed Data'!$E$13</f>
        <v>0</v>
      </c>
      <c r="AV63" s="140">
        <f>$AG$33/'Fixed Data'!$E$13</f>
        <v>0</v>
      </c>
      <c r="AW63" s="140">
        <f>$AG$33/'Fixed Data'!$E$13</f>
        <v>0</v>
      </c>
      <c r="AX63" s="140">
        <f>$AG$33/'Fixed Data'!$E$13</f>
        <v>0</v>
      </c>
      <c r="AY63" s="140">
        <f>$AG$33/'Fixed Data'!$E$13</f>
        <v>0</v>
      </c>
      <c r="AZ63" s="140">
        <f>$AG$33/'Fixed Data'!$E$13</f>
        <v>0</v>
      </c>
      <c r="BA63" s="140">
        <f>$AG$33/'Fixed Data'!$E$13</f>
        <v>0</v>
      </c>
      <c r="BB63" s="140">
        <f>$AG$33/'Fixed Data'!$E$13</f>
        <v>0</v>
      </c>
      <c r="BC63" s="140">
        <f>$AG$33/'Fixed Data'!$E$13</f>
        <v>0</v>
      </c>
      <c r="BD63" s="140">
        <f>$AG$33/'Fixed Data'!$E$13</f>
        <v>0</v>
      </c>
      <c r="BE63" s="140">
        <f>$AG$33/'Fixed Data'!$E$13</f>
        <v>0</v>
      </c>
    </row>
    <row r="64" spans="1:57" ht="16.5" hidden="1" customHeight="1" outlineLevel="1">
      <c r="A64" s="180"/>
      <c r="B64" s="36" t="s">
        <v>382</v>
      </c>
      <c r="C64" s="36" t="s">
        <v>383</v>
      </c>
      <c r="D64" s="36" t="s">
        <v>196</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f>$AH$33/'Fixed Data'!$E$13</f>
        <v>0</v>
      </c>
      <c r="AJ64" s="140">
        <f>$AH$33/'Fixed Data'!$E$13</f>
        <v>0</v>
      </c>
      <c r="AK64" s="140">
        <f>$AH$33/'Fixed Data'!$E$13</f>
        <v>0</v>
      </c>
      <c r="AL64" s="140">
        <f>$AH$33/'Fixed Data'!$E$13</f>
        <v>0</v>
      </c>
      <c r="AM64" s="140">
        <f>$AH$33/'Fixed Data'!$E$13</f>
        <v>0</v>
      </c>
      <c r="AN64" s="140">
        <f>$AH$33/'Fixed Data'!$E$13</f>
        <v>0</v>
      </c>
      <c r="AO64" s="140">
        <f>$AH$33/'Fixed Data'!$E$13</f>
        <v>0</v>
      </c>
      <c r="AP64" s="140">
        <f>$AH$33/'Fixed Data'!$E$13</f>
        <v>0</v>
      </c>
      <c r="AQ64" s="140">
        <f>$AH$33/'Fixed Data'!$E$13</f>
        <v>0</v>
      </c>
      <c r="AR64" s="140">
        <f>$AH$33/'Fixed Data'!$E$13</f>
        <v>0</v>
      </c>
      <c r="AS64" s="140">
        <f>$AH$33/'Fixed Data'!$E$13</f>
        <v>0</v>
      </c>
      <c r="AT64" s="140">
        <f>$AH$33/'Fixed Data'!$E$13</f>
        <v>0</v>
      </c>
      <c r="AU64" s="140">
        <f>$AH$33/'Fixed Data'!$E$13</f>
        <v>0</v>
      </c>
      <c r="AV64" s="140">
        <f>$AH$33/'Fixed Data'!$E$13</f>
        <v>0</v>
      </c>
      <c r="AW64" s="140">
        <f>$AH$33/'Fixed Data'!$E$13</f>
        <v>0</v>
      </c>
      <c r="AX64" s="140">
        <f>$AH$33/'Fixed Data'!$E$13</f>
        <v>0</v>
      </c>
      <c r="AY64" s="140">
        <f>$AH$33/'Fixed Data'!$E$13</f>
        <v>0</v>
      </c>
      <c r="AZ64" s="140">
        <f>$AH$33/'Fixed Data'!$E$13</f>
        <v>0</v>
      </c>
      <c r="BA64" s="140">
        <f>$AH$33/'Fixed Data'!$E$13</f>
        <v>0</v>
      </c>
      <c r="BB64" s="140">
        <f>$AH$33/'Fixed Data'!$E$13</f>
        <v>0</v>
      </c>
      <c r="BC64" s="140">
        <f>$AH$33/'Fixed Data'!$E$13</f>
        <v>0</v>
      </c>
      <c r="BD64" s="140">
        <f>$AH$33/'Fixed Data'!$E$13</f>
        <v>0</v>
      </c>
      <c r="BE64" s="140">
        <f>$AH$33/'Fixed Data'!$E$13</f>
        <v>0</v>
      </c>
    </row>
    <row r="65" spans="1:57" collapsed="1">
      <c r="A65" s="180"/>
      <c r="B65" s="36" t="s">
        <v>384</v>
      </c>
      <c r="C65" s="36" t="s">
        <v>385</v>
      </c>
      <c r="D65" s="36" t="s">
        <v>196</v>
      </c>
      <c r="E65" s="140">
        <f>SUM(E35:E64)</f>
        <v>0</v>
      </c>
      <c r="F65" s="140">
        <f t="shared" ref="F65:BE65" si="5">SUM(F35:F64)</f>
        <v>-9.4913287553132514E-3</v>
      </c>
      <c r="G65" s="140">
        <f t="shared" si="5"/>
        <v>-1.6449941115057268E-2</v>
      </c>
      <c r="H65" s="140">
        <f t="shared" si="5"/>
        <v>-2.1079714638767101E-2</v>
      </c>
      <c r="I65" s="140">
        <f t="shared" si="5"/>
        <v>-2.78238176547983E-2</v>
      </c>
      <c r="J65" s="140">
        <f t="shared" si="5"/>
        <v>-4.1849072431444888E-2</v>
      </c>
      <c r="K65" s="140">
        <f t="shared" si="5"/>
        <v>-3.6312607797219676E-2</v>
      </c>
      <c r="L65" s="140">
        <f t="shared" si="5"/>
        <v>-3.0776143162994464E-2</v>
      </c>
      <c r="M65" s="140">
        <f t="shared" si="5"/>
        <v>-2.5239678528769252E-2</v>
      </c>
      <c r="N65" s="140">
        <f t="shared" si="5"/>
        <v>-1.970321389454404E-2</v>
      </c>
      <c r="O65" s="140">
        <f t="shared" si="5"/>
        <v>-1.416674926031883E-2</v>
      </c>
      <c r="P65" s="140">
        <f t="shared" si="5"/>
        <v>-8.6302846260936199E-3</v>
      </c>
      <c r="Q65" s="140">
        <f t="shared" si="5"/>
        <v>-3.0938199918684097E-3</v>
      </c>
      <c r="R65" s="140">
        <f t="shared" si="5"/>
        <v>2.4426446423568005E-3</v>
      </c>
      <c r="S65" s="140">
        <f t="shared" si="5"/>
        <v>7.9791092765820106E-3</v>
      </c>
      <c r="T65" s="140">
        <f t="shared" si="5"/>
        <v>1.3515573910807221E-2</v>
      </c>
      <c r="U65" s="140">
        <f t="shared" si="5"/>
        <v>1.9052038545032429E-2</v>
      </c>
      <c r="V65" s="140">
        <f t="shared" si="5"/>
        <v>2.4588503179257641E-2</v>
      </c>
      <c r="W65" s="140">
        <f t="shared" si="5"/>
        <v>3.0124967813482853E-2</v>
      </c>
      <c r="X65" s="140">
        <f t="shared" si="5"/>
        <v>3.5661432447708065E-2</v>
      </c>
      <c r="Y65" s="140">
        <f t="shared" si="5"/>
        <v>4.1197897081933277E-2</v>
      </c>
      <c r="Z65" s="140">
        <f t="shared" si="5"/>
        <v>4.6734361716158489E-2</v>
      </c>
      <c r="AA65" s="140">
        <f t="shared" si="5"/>
        <v>5.2270826350383701E-2</v>
      </c>
      <c r="AB65" s="140">
        <f t="shared" si="5"/>
        <v>5.7807290984608913E-2</v>
      </c>
      <c r="AC65" s="140">
        <f t="shared" si="5"/>
        <v>6.3343755618834124E-2</v>
      </c>
      <c r="AD65" s="140">
        <f t="shared" si="5"/>
        <v>6.8880220253059329E-2</v>
      </c>
      <c r="AE65" s="140">
        <f t="shared" si="5"/>
        <v>7.7093675887042232E-2</v>
      </c>
      <c r="AF65" s="140">
        <f t="shared" si="5"/>
        <v>7.7093675887042232E-2</v>
      </c>
      <c r="AG65" s="140">
        <f t="shared" si="5"/>
        <v>7.7093675887042232E-2</v>
      </c>
      <c r="AH65" s="140">
        <f t="shared" si="5"/>
        <v>7.7093675887042232E-2</v>
      </c>
      <c r="AI65" s="140">
        <f t="shared" si="5"/>
        <v>7.7093675887042232E-2</v>
      </c>
      <c r="AJ65" s="140">
        <f t="shared" si="5"/>
        <v>7.7093675887042232E-2</v>
      </c>
      <c r="AK65" s="140">
        <f t="shared" si="5"/>
        <v>7.7093675887042232E-2</v>
      </c>
      <c r="AL65" s="140">
        <f t="shared" si="5"/>
        <v>7.7093675887042232E-2</v>
      </c>
      <c r="AM65" s="140">
        <f t="shared" si="5"/>
        <v>7.7093675887042232E-2</v>
      </c>
      <c r="AN65" s="140">
        <f t="shared" si="5"/>
        <v>7.7093675887042232E-2</v>
      </c>
      <c r="AO65" s="140">
        <f t="shared" si="5"/>
        <v>7.7093675887042232E-2</v>
      </c>
      <c r="AP65" s="140">
        <f t="shared" si="5"/>
        <v>7.7093675887042232E-2</v>
      </c>
      <c r="AQ65" s="140">
        <f t="shared" si="5"/>
        <v>7.7093675887042232E-2</v>
      </c>
      <c r="AR65" s="140">
        <f t="shared" si="5"/>
        <v>7.7093675887042232E-2</v>
      </c>
      <c r="AS65" s="140">
        <f t="shared" si="5"/>
        <v>7.7093675887042232E-2</v>
      </c>
      <c r="AT65" s="140">
        <f t="shared" si="5"/>
        <v>7.7093675887042232E-2</v>
      </c>
      <c r="AU65" s="140">
        <f t="shared" si="5"/>
        <v>7.7093675887042232E-2</v>
      </c>
      <c r="AV65" s="140">
        <f t="shared" si="5"/>
        <v>7.7093675887042232E-2</v>
      </c>
      <c r="AW65" s="140">
        <f t="shared" si="5"/>
        <v>7.7093675887042232E-2</v>
      </c>
      <c r="AX65" s="140">
        <f t="shared" si="5"/>
        <v>7.7093675887042232E-2</v>
      </c>
      <c r="AY65" s="140">
        <f t="shared" si="5"/>
        <v>8.6585004642355481E-2</v>
      </c>
      <c r="AZ65" s="140">
        <f t="shared" si="5"/>
        <v>9.3543617002099483E-2</v>
      </c>
      <c r="BA65" s="140">
        <f t="shared" si="5"/>
        <v>9.8173390525809312E-2</v>
      </c>
      <c r="BB65" s="140">
        <f t="shared" si="5"/>
        <v>0.1049174935418405</v>
      </c>
      <c r="BC65" s="140">
        <f t="shared" si="5"/>
        <v>0.11894274831848707</v>
      </c>
      <c r="BD65" s="140">
        <f t="shared" si="5"/>
        <v>0.11340628368426187</v>
      </c>
      <c r="BE65" s="140">
        <f t="shared" si="5"/>
        <v>0.10786981905003666</v>
      </c>
    </row>
    <row r="66" spans="1:57" ht="17.25" customHeight="1" outlineLevel="1">
      <c r="A66" s="180"/>
      <c r="B66" s="36" t="s">
        <v>386</v>
      </c>
      <c r="C66" s="36" t="s">
        <v>387</v>
      </c>
      <c r="D66" s="36" t="s">
        <v>196</v>
      </c>
      <c r="E66" s="140">
        <v>0</v>
      </c>
      <c r="F66" s="140">
        <f>E68</f>
        <v>-0.42710979398909632</v>
      </c>
      <c r="G66" s="140">
        <f t="shared" ref="G66:BE66" si="6">F68</f>
        <v>-0.73075602142226381</v>
      </c>
      <c r="H66" s="140">
        <f t="shared" si="6"/>
        <v>-0.922645888874149</v>
      </c>
      <c r="I66" s="140">
        <f t="shared" si="6"/>
        <v>-1.2050508099567858</v>
      </c>
      <c r="J66" s="140">
        <f t="shared" si="6"/>
        <v>-1.8083634572510838</v>
      </c>
      <c r="K66" s="140">
        <f t="shared" si="6"/>
        <v>-1.5173734762795044</v>
      </c>
      <c r="L66" s="140">
        <f t="shared" si="6"/>
        <v>-1.2319199599421502</v>
      </c>
      <c r="M66" s="140">
        <f t="shared" si="6"/>
        <v>-0.95200290823902134</v>
      </c>
      <c r="N66" s="140">
        <f t="shared" si="6"/>
        <v>-0.67762232117011756</v>
      </c>
      <c r="O66" s="140">
        <f t="shared" si="6"/>
        <v>-0.40877819873543908</v>
      </c>
      <c r="P66" s="140">
        <f t="shared" si="6"/>
        <v>-0.14547054093498579</v>
      </c>
      <c r="Q66" s="140">
        <f t="shared" si="6"/>
        <v>0.1123006522312423</v>
      </c>
      <c r="R66" s="140">
        <f t="shared" si="6"/>
        <v>0.36453538076324515</v>
      </c>
      <c r="S66" s="140">
        <f t="shared" si="6"/>
        <v>0.61123364466102281</v>
      </c>
      <c r="T66" s="140">
        <f t="shared" si="6"/>
        <v>0.85239544392457522</v>
      </c>
      <c r="U66" s="140">
        <f t="shared" si="6"/>
        <v>1.0880207785539024</v>
      </c>
      <c r="V66" s="140">
        <f t="shared" si="6"/>
        <v>1.3181096485490045</v>
      </c>
      <c r="W66" s="140">
        <f t="shared" si="6"/>
        <v>1.5426620539098812</v>
      </c>
      <c r="X66" s="140">
        <f t="shared" si="6"/>
        <v>1.7616779946365329</v>
      </c>
      <c r="Y66" s="140">
        <f t="shared" si="6"/>
        <v>1.9751574707289592</v>
      </c>
      <c r="Z66" s="140">
        <f t="shared" si="6"/>
        <v>2.1831004821871605</v>
      </c>
      <c r="AA66" s="140">
        <f t="shared" si="6"/>
        <v>2.3855070290111362</v>
      </c>
      <c r="AB66" s="140">
        <f t="shared" si="6"/>
        <v>2.5823771112008869</v>
      </c>
      <c r="AC66" s="140">
        <f t="shared" si="6"/>
        <v>2.7737107287564124</v>
      </c>
      <c r="AD66" s="140">
        <f t="shared" si="6"/>
        <v>2.9595078816777129</v>
      </c>
      <c r="AE66" s="140">
        <f t="shared" si="6"/>
        <v>3.2602331649538843</v>
      </c>
      <c r="AF66" s="140">
        <f t="shared" si="6"/>
        <v>3.1831394890668419</v>
      </c>
      <c r="AG66" s="140">
        <f t="shared" si="6"/>
        <v>3.1060458131797994</v>
      </c>
      <c r="AH66" s="140">
        <f t="shared" si="6"/>
        <v>3.028952137292757</v>
      </c>
      <c r="AI66" s="140">
        <f t="shared" si="6"/>
        <v>2.9518584614057146</v>
      </c>
      <c r="AJ66" s="140">
        <f t="shared" si="6"/>
        <v>2.8747647855186722</v>
      </c>
      <c r="AK66" s="140">
        <f t="shared" si="6"/>
        <v>2.7976711096316298</v>
      </c>
      <c r="AL66" s="140">
        <f t="shared" si="6"/>
        <v>2.7205774337445874</v>
      </c>
      <c r="AM66" s="140">
        <f t="shared" si="6"/>
        <v>2.643483757857545</v>
      </c>
      <c r="AN66" s="140">
        <f t="shared" si="6"/>
        <v>2.5663900819705026</v>
      </c>
      <c r="AO66" s="140">
        <f t="shared" si="6"/>
        <v>2.4892964060834601</v>
      </c>
      <c r="AP66" s="140">
        <f t="shared" si="6"/>
        <v>2.4122027301964177</v>
      </c>
      <c r="AQ66" s="140">
        <f t="shared" si="6"/>
        <v>2.3351090543093753</v>
      </c>
      <c r="AR66" s="140">
        <f t="shared" si="6"/>
        <v>2.2580153784223329</v>
      </c>
      <c r="AS66" s="140">
        <f t="shared" si="6"/>
        <v>2.1809217025352905</v>
      </c>
      <c r="AT66" s="140">
        <f t="shared" si="6"/>
        <v>2.1038280266482481</v>
      </c>
      <c r="AU66" s="140">
        <f t="shared" si="6"/>
        <v>2.0267343507612057</v>
      </c>
      <c r="AV66" s="140">
        <f t="shared" si="6"/>
        <v>1.9496406748741635</v>
      </c>
      <c r="AW66" s="140">
        <f t="shared" si="6"/>
        <v>1.8725469989871213</v>
      </c>
      <c r="AX66" s="140">
        <f t="shared" si="6"/>
        <v>1.7954533231000791</v>
      </c>
      <c r="AY66" s="140">
        <f t="shared" si="6"/>
        <v>1.7183596472130369</v>
      </c>
      <c r="AZ66" s="140">
        <f t="shared" si="6"/>
        <v>1.6317746425706814</v>
      </c>
      <c r="BA66" s="140">
        <f t="shared" si="6"/>
        <v>1.5382310255685818</v>
      </c>
      <c r="BB66" s="140">
        <f t="shared" si="6"/>
        <v>1.4400576350427725</v>
      </c>
      <c r="BC66" s="140">
        <f t="shared" si="6"/>
        <v>1.3351401415009321</v>
      </c>
      <c r="BD66" s="140">
        <f t="shared" si="6"/>
        <v>1.216197393182445</v>
      </c>
      <c r="BE66" s="140">
        <f t="shared" si="6"/>
        <v>1.1027911094981833</v>
      </c>
    </row>
    <row r="67" spans="1:57" ht="17.25" customHeight="1" outlineLevel="1">
      <c r="A67" s="180"/>
      <c r="B67" s="36" t="s">
        <v>388</v>
      </c>
      <c r="C67" s="36" t="s">
        <v>389</v>
      </c>
      <c r="D67" s="36" t="s">
        <v>196</v>
      </c>
      <c r="E67" s="140">
        <f>E68*(1/(1+'Fixed Data'!$E$8))</f>
        <v>-0.41462944761585896</v>
      </c>
      <c r="F67" s="140">
        <f>F68*(1/(1+'Fixed Data'!$E$8))</f>
        <v>-0.7094029913816754</v>
      </c>
      <c r="G67" s="140">
        <f>G68*(1/(1+'Fixed Data'!$E$8))</f>
        <v>-0.89568574786345889</v>
      </c>
      <c r="H67" s="140">
        <f>H68*(1/(1+'Fixed Data'!$E$8))</f>
        <v>-1.1698386661069662</v>
      </c>
      <c r="I67" s="140">
        <f>I68*(1/(1+'Fixed Data'!$E$8))</f>
        <v>-1.7555222378905773</v>
      </c>
      <c r="J67" s="140">
        <f>J68*(1/(1+'Fixed Data'!$E$8))</f>
        <v>-1.4730351191918303</v>
      </c>
      <c r="K67" s="140">
        <f>K68*(1/(1+'Fixed Data'!$E$8))</f>
        <v>-1.195922687061596</v>
      </c>
      <c r="L67" s="140">
        <f>L68*(1/(1+'Fixed Data'!$E$8))</f>
        <v>-0.92418494149987507</v>
      </c>
      <c r="M67" s="140">
        <f>M68*(1/(1+'Fixed Data'!$E$8))</f>
        <v>-0.65782188250666684</v>
      </c>
      <c r="N67" s="140">
        <f>N68*(1/(1+'Fixed Data'!$E$8))</f>
        <v>-0.39683351008197171</v>
      </c>
      <c r="O67" s="140">
        <f>O68*(1/(1+'Fixed Data'!$E$8))</f>
        <v>-0.14121982422578952</v>
      </c>
      <c r="P67" s="140">
        <f>P68*(1/(1+'Fixed Data'!$E$8))</f>
        <v>0.10901917506187972</v>
      </c>
      <c r="Q67" s="140">
        <f>Q68*(1/(1+'Fixed Data'!$E$8))</f>
        <v>0.35388348778103595</v>
      </c>
      <c r="R67" s="140">
        <f>R68*(1/(1+'Fixed Data'!$E$8))</f>
        <v>0.59337311393167924</v>
      </c>
      <c r="S67" s="140">
        <f>S68*(1/(1+'Fixed Data'!$E$8))</f>
        <v>0.8274880535138095</v>
      </c>
      <c r="T67" s="140">
        <f>T68*(1/(1+'Fixed Data'!$E$8))</f>
        <v>1.0562283065274269</v>
      </c>
      <c r="U67" s="140">
        <f>U68*(1/(1+'Fixed Data'!$E$8))</f>
        <v>1.2795938729725311</v>
      </c>
      <c r="V67" s="140">
        <f>V68*(1/(1+'Fixed Data'!$E$8))</f>
        <v>1.4975847528491226</v>
      </c>
      <c r="W67" s="140">
        <f>W68*(1/(1+'Fixed Data'!$E$8))</f>
        <v>1.710200946157201</v>
      </c>
      <c r="X67" s="140">
        <f>X68*(1/(1+'Fixed Data'!$E$8))</f>
        <v>1.9174424528967664</v>
      </c>
      <c r="Y67" s="140">
        <f>Y68*(1/(1+'Fixed Data'!$E$8))</f>
        <v>2.1193092730678189</v>
      </c>
      <c r="Z67" s="140">
        <f>Z68*(1/(1+'Fixed Data'!$E$8))</f>
        <v>2.3158014066703583</v>
      </c>
      <c r="AA67" s="140">
        <f>AA68*(1/(1+'Fixed Data'!$E$8))</f>
        <v>2.5069188537043847</v>
      </c>
      <c r="AB67" s="140">
        <f>AB68*(1/(1+'Fixed Data'!$E$8))</f>
        <v>2.6926616141698982</v>
      </c>
      <c r="AC67" s="140">
        <f>AC68*(1/(1+'Fixed Data'!$E$8))</f>
        <v>2.8730296880668993</v>
      </c>
      <c r="AD67" s="140">
        <f>AD68*(1/(1+'Fixed Data'!$E$8))</f>
        <v>3.1649676390194004</v>
      </c>
      <c r="AE67" s="140">
        <f>AE68*(1/(1+'Fixed Data'!$E$8))</f>
        <v>3.0901266761157573</v>
      </c>
      <c r="AF67" s="140">
        <f>AF68*(1/(1+'Fixed Data'!$E$8))</f>
        <v>3.0152857132121147</v>
      </c>
      <c r="AG67" s="140">
        <f>AG68*(1/(1+'Fixed Data'!$E$8))</f>
        <v>2.9404447503084721</v>
      </c>
      <c r="AH67" s="140">
        <f>AH68*(1/(1+'Fixed Data'!$E$8))</f>
        <v>2.865603787404829</v>
      </c>
      <c r="AI67" s="140">
        <f>AI68*(1/(1+'Fixed Data'!$E$8))</f>
        <v>2.7907628245011864</v>
      </c>
      <c r="AJ67" s="140">
        <f>AJ68*(1/(1+'Fixed Data'!$E$8))</f>
        <v>2.7159218615975438</v>
      </c>
      <c r="AK67" s="140">
        <f>AK68*(1/(1+'Fixed Data'!$E$8))</f>
        <v>2.6410808986939007</v>
      </c>
      <c r="AL67" s="140">
        <f>AL68*(1/(1+'Fixed Data'!$E$8))</f>
        <v>2.5662399357902581</v>
      </c>
      <c r="AM67" s="140">
        <f>AM68*(1/(1+'Fixed Data'!$E$8))</f>
        <v>2.4913989728866155</v>
      </c>
      <c r="AN67" s="140">
        <f>AN68*(1/(1+'Fixed Data'!$E$8))</f>
        <v>2.4165580099829724</v>
      </c>
      <c r="AO67" s="140">
        <f>AO68*(1/(1+'Fixed Data'!$E$8))</f>
        <v>2.3417170470793298</v>
      </c>
      <c r="AP67" s="140">
        <f>AP68*(1/(1+'Fixed Data'!$E$8))</f>
        <v>2.2668760841756872</v>
      </c>
      <c r="AQ67" s="140">
        <f>AQ68*(1/(1+'Fixed Data'!$E$8))</f>
        <v>2.1920351212720441</v>
      </c>
      <c r="AR67" s="140">
        <f>AR68*(1/(1+'Fixed Data'!$E$8))</f>
        <v>2.1171941583684015</v>
      </c>
      <c r="AS67" s="140">
        <f>AS68*(1/(1+'Fixed Data'!$E$8))</f>
        <v>2.0423531954647589</v>
      </c>
      <c r="AT67" s="140">
        <f>AT68*(1/(1+'Fixed Data'!$E$8))</f>
        <v>1.9675122325611161</v>
      </c>
      <c r="AU67" s="140">
        <f>AU68*(1/(1+'Fixed Data'!$E$8))</f>
        <v>1.8926712696574735</v>
      </c>
      <c r="AV67" s="140">
        <f>AV68*(1/(1+'Fixed Data'!$E$8))</f>
        <v>1.8178303067538308</v>
      </c>
      <c r="AW67" s="140">
        <f>AW68*(1/(1+'Fixed Data'!$E$8))</f>
        <v>1.7429893438501884</v>
      </c>
      <c r="AX67" s="140">
        <f>AX68*(1/(1+'Fixed Data'!$E$8))</f>
        <v>1.6681483809465458</v>
      </c>
      <c r="AY67" s="140">
        <f>AY68*(1/(1+'Fixed Data'!$E$8))</f>
        <v>1.5840934303181062</v>
      </c>
      <c r="AZ67" s="140">
        <f>AZ68*(1/(1+'Fixed Data'!$E$8))</f>
        <v>1.4932832012120976</v>
      </c>
      <c r="BA67" s="140">
        <f>BA68*(1/(1+'Fixed Data'!$E$8))</f>
        <v>1.3979784827131079</v>
      </c>
      <c r="BB67" s="140">
        <f>BB68*(1/(1+'Fixed Data'!$E$8))</f>
        <v>1.2961267270176993</v>
      </c>
      <c r="BC67" s="140">
        <f>BC68*(1/(1+'Fixed Data'!$E$8))</f>
        <v>1.1806595409983933</v>
      </c>
      <c r="BD67" s="140">
        <f>BD68*(1/(1+'Fixed Data'!$E$8))</f>
        <v>1.0705670415476005</v>
      </c>
      <c r="BE67" s="140">
        <f>BE68*(1/(1+'Fixed Data'!$E$8))</f>
        <v>0.96584922866532041</v>
      </c>
    </row>
    <row r="68" spans="1:57" ht="16.5" customHeight="1" outlineLevel="1">
      <c r="A68" s="180"/>
      <c r="B68" s="36" t="s">
        <v>390</v>
      </c>
      <c r="C68" s="36" t="s">
        <v>391</v>
      </c>
      <c r="D68" s="36" t="s">
        <v>196</v>
      </c>
      <c r="E68" s="140">
        <f t="shared" ref="E68:BE68" si="7">E33-E65+E66</f>
        <v>-0.42710979398909632</v>
      </c>
      <c r="F68" s="140">
        <f t="shared" si="7"/>
        <v>-0.73075602142226381</v>
      </c>
      <c r="G68" s="140">
        <f t="shared" si="7"/>
        <v>-0.922645888874149</v>
      </c>
      <c r="H68" s="140">
        <f t="shared" si="7"/>
        <v>-1.2050508099567858</v>
      </c>
      <c r="I68" s="140">
        <f t="shared" si="7"/>
        <v>-1.8083634572510838</v>
      </c>
      <c r="J68" s="140">
        <f t="shared" si="7"/>
        <v>-1.5173734762795044</v>
      </c>
      <c r="K68" s="140">
        <f t="shared" si="7"/>
        <v>-1.2319199599421502</v>
      </c>
      <c r="L68" s="140">
        <f t="shared" si="7"/>
        <v>-0.95200290823902134</v>
      </c>
      <c r="M68" s="140">
        <f t="shared" si="7"/>
        <v>-0.67762232117011756</v>
      </c>
      <c r="N68" s="140">
        <f t="shared" si="7"/>
        <v>-0.40877819873543908</v>
      </c>
      <c r="O68" s="140">
        <f t="shared" si="7"/>
        <v>-0.14547054093498579</v>
      </c>
      <c r="P68" s="140">
        <f t="shared" si="7"/>
        <v>0.1123006522312423</v>
      </c>
      <c r="Q68" s="140">
        <f t="shared" si="7"/>
        <v>0.36453538076324515</v>
      </c>
      <c r="R68" s="140">
        <f t="shared" si="7"/>
        <v>0.61123364466102281</v>
      </c>
      <c r="S68" s="140">
        <f t="shared" si="7"/>
        <v>0.85239544392457522</v>
      </c>
      <c r="T68" s="140">
        <f t="shared" si="7"/>
        <v>1.0880207785539024</v>
      </c>
      <c r="U68" s="140">
        <f t="shared" si="7"/>
        <v>1.3181096485490045</v>
      </c>
      <c r="V68" s="140">
        <f t="shared" si="7"/>
        <v>1.5426620539098812</v>
      </c>
      <c r="W68" s="140">
        <f t="shared" si="7"/>
        <v>1.7616779946365329</v>
      </c>
      <c r="X68" s="140">
        <f t="shared" si="7"/>
        <v>1.9751574707289592</v>
      </c>
      <c r="Y68" s="140">
        <f t="shared" si="7"/>
        <v>2.1831004821871605</v>
      </c>
      <c r="Z68" s="140">
        <f t="shared" si="7"/>
        <v>2.3855070290111362</v>
      </c>
      <c r="AA68" s="140">
        <f t="shared" si="7"/>
        <v>2.5823771112008869</v>
      </c>
      <c r="AB68" s="140">
        <f t="shared" si="7"/>
        <v>2.7737107287564124</v>
      </c>
      <c r="AC68" s="140">
        <f t="shared" si="7"/>
        <v>2.9595078816777129</v>
      </c>
      <c r="AD68" s="140">
        <f t="shared" si="7"/>
        <v>3.2602331649538843</v>
      </c>
      <c r="AE68" s="140">
        <f t="shared" si="7"/>
        <v>3.1831394890668419</v>
      </c>
      <c r="AF68" s="140">
        <f t="shared" si="7"/>
        <v>3.1060458131797994</v>
      </c>
      <c r="AG68" s="140">
        <f t="shared" si="7"/>
        <v>3.028952137292757</v>
      </c>
      <c r="AH68" s="140">
        <f t="shared" si="7"/>
        <v>2.9518584614057146</v>
      </c>
      <c r="AI68" s="140">
        <f t="shared" si="7"/>
        <v>2.8747647855186722</v>
      </c>
      <c r="AJ68" s="140">
        <f t="shared" si="7"/>
        <v>2.7976711096316298</v>
      </c>
      <c r="AK68" s="140">
        <f t="shared" si="7"/>
        <v>2.7205774337445874</v>
      </c>
      <c r="AL68" s="140">
        <f t="shared" si="7"/>
        <v>2.643483757857545</v>
      </c>
      <c r="AM68" s="140">
        <f t="shared" si="7"/>
        <v>2.5663900819705026</v>
      </c>
      <c r="AN68" s="140">
        <f t="shared" si="7"/>
        <v>2.4892964060834601</v>
      </c>
      <c r="AO68" s="140">
        <f t="shared" si="7"/>
        <v>2.4122027301964177</v>
      </c>
      <c r="AP68" s="140">
        <f t="shared" si="7"/>
        <v>2.3351090543093753</v>
      </c>
      <c r="AQ68" s="140">
        <f t="shared" si="7"/>
        <v>2.2580153784223329</v>
      </c>
      <c r="AR68" s="140">
        <f t="shared" si="7"/>
        <v>2.1809217025352905</v>
      </c>
      <c r="AS68" s="140">
        <f t="shared" si="7"/>
        <v>2.1038280266482481</v>
      </c>
      <c r="AT68" s="140">
        <f t="shared" si="7"/>
        <v>2.0267343507612057</v>
      </c>
      <c r="AU68" s="140">
        <f t="shared" si="7"/>
        <v>1.9496406748741635</v>
      </c>
      <c r="AV68" s="140">
        <f t="shared" si="7"/>
        <v>1.8725469989871213</v>
      </c>
      <c r="AW68" s="140">
        <f t="shared" si="7"/>
        <v>1.7954533231000791</v>
      </c>
      <c r="AX68" s="140">
        <f t="shared" si="7"/>
        <v>1.7183596472130369</v>
      </c>
      <c r="AY68" s="140">
        <f t="shared" si="7"/>
        <v>1.6317746425706814</v>
      </c>
      <c r="AZ68" s="140">
        <f t="shared" si="7"/>
        <v>1.5382310255685818</v>
      </c>
      <c r="BA68" s="140">
        <f t="shared" si="7"/>
        <v>1.4400576350427725</v>
      </c>
      <c r="BB68" s="140">
        <f t="shared" si="7"/>
        <v>1.3351401415009321</v>
      </c>
      <c r="BC68" s="140">
        <f t="shared" si="7"/>
        <v>1.216197393182445</v>
      </c>
      <c r="BD68" s="140">
        <f t="shared" si="7"/>
        <v>1.1027911094981833</v>
      </c>
      <c r="BE68" s="140">
        <f t="shared" si="7"/>
        <v>0.99492129044814659</v>
      </c>
    </row>
    <row r="69" spans="1:57" ht="16.5">
      <c r="A69" s="180"/>
      <c r="B69" s="36" t="s">
        <v>392</v>
      </c>
      <c r="C69" s="36" t="s">
        <v>393</v>
      </c>
      <c r="D69" s="36" t="s">
        <v>196</v>
      </c>
      <c r="E69" s="140">
        <f>AVERAGE(E66:E67)*'Fixed Data'!$E$8</f>
        <v>-6.240173186618677E-3</v>
      </c>
      <c r="F69" s="140">
        <f>AVERAGE(F66:F67)*'Fixed Data'!$E$8</f>
        <v>-1.7104517419830115E-2</v>
      </c>
      <c r="G69" s="140">
        <f>AVERAGE(G66:G67)*'Fixed Data'!$E$8</f>
        <v>-2.4477948627750126E-2</v>
      </c>
      <c r="H69" s="140">
        <f>AVERAGE(H66:H67)*'Fixed Data'!$E$8</f>
        <v>-3.1491892552465782E-2</v>
      </c>
      <c r="I69" s="140">
        <f>AVERAGE(I66:I67)*'Fixed Data'!$E$8</f>
        <v>-4.4556624370102813E-2</v>
      </c>
      <c r="J69" s="140">
        <f>AVERAGE(J66:J67)*'Fixed Data'!$E$8</f>
        <v>-4.9385048575465856E-2</v>
      </c>
      <c r="K69" s="140">
        <f>AVERAGE(K66:K67)*'Fixed Data'!$E$8</f>
        <v>-4.0835107258283557E-2</v>
      </c>
      <c r="L69" s="140">
        <f>AVERAGE(L66:L67)*'Fixed Data'!$E$8</f>
        <v>-3.2449378766702473E-2</v>
      </c>
      <c r="M69" s="140">
        <f>AVERAGE(M66:M67)*'Fixed Data'!$E$8</f>
        <v>-2.4227863100722606E-2</v>
      </c>
      <c r="N69" s="140">
        <f>AVERAGE(N66:N67)*'Fixed Data'!$E$8</f>
        <v>-1.6170560260343945E-2</v>
      </c>
      <c r="O69" s="140">
        <f>AVERAGE(O66:O67)*'Fixed Data'!$E$8</f>
        <v>-8.2774702455664893E-3</v>
      </c>
      <c r="P69" s="140">
        <f>AVERAGE(P66:P67)*'Fixed Data'!$E$8</f>
        <v>-5.4859305639024642E-4</v>
      </c>
      <c r="Q69" s="140">
        <f>AVERAGE(Q66:Q67)*'Fixed Data'!$E$8</f>
        <v>7.0160713071847876E-3</v>
      </c>
      <c r="R69" s="140">
        <f>AVERAGE(R66:R67)*'Fixed Data'!$E$8</f>
        <v>1.4416522845158611E-2</v>
      </c>
      <c r="S69" s="140">
        <f>AVERAGE(S66:S67)*'Fixed Data'!$E$8</f>
        <v>2.1652761557531226E-2</v>
      </c>
      <c r="T69" s="140">
        <f>AVERAGE(T66:T67)*'Fixed Data'!$E$8</f>
        <v>2.8724787444302631E-2</v>
      </c>
      <c r="U69" s="140">
        <f>AVERAGE(U66:U67)*'Fixed Data'!$E$8</f>
        <v>3.5632600505472817E-2</v>
      </c>
      <c r="V69" s="140">
        <f>AVERAGE(V66:V67)*'Fixed Data'!$E$8</f>
        <v>4.2376200741041807E-2</v>
      </c>
      <c r="W69" s="140">
        <f>AVERAGE(W66:W67)*'Fixed Data'!$E$8</f>
        <v>4.8955588151009581E-2</v>
      </c>
      <c r="X69" s="140">
        <f>AVERAGE(X66:X67)*'Fixed Data'!$E$8</f>
        <v>5.5370762735376153E-2</v>
      </c>
      <c r="Y69" s="140">
        <f>AVERAGE(Y66:Y67)*'Fixed Data'!$E$8</f>
        <v>6.1621724494141501E-2</v>
      </c>
      <c r="Z69" s="140">
        <f>AVERAGE(Z66:Z67)*'Fixed Data'!$E$8</f>
        <v>6.7708473427305654E-2</v>
      </c>
      <c r="AA69" s="140">
        <f>AVERAGE(AA66:AA67)*'Fixed Data'!$E$8</f>
        <v>7.3631009534868591E-2</v>
      </c>
      <c r="AB69" s="140">
        <f>AVERAGE(AB66:AB67)*'Fixed Data'!$E$8</f>
        <v>7.9389332816830305E-2</v>
      </c>
      <c r="AC69" s="140">
        <f>AVERAGE(AC66:AC67)*'Fixed Data'!$E$8</f>
        <v>8.4983443273190837E-2</v>
      </c>
      <c r="AD69" s="140">
        <f>AVERAGE(AD66:AD67)*'Fixed Data'!$E$8</f>
        <v>9.2173356586491548E-2</v>
      </c>
      <c r="AE69" s="140">
        <f>AVERAGE(AE66:AE67)*'Fixed Data'!$E$8</f>
        <v>9.5572915608098094E-2</v>
      </c>
      <c r="AF69" s="140">
        <f>AVERAGE(AF66:AF67)*'Fixed Data'!$E$8</f>
        <v>9.3286299294298297E-2</v>
      </c>
      <c r="AG69" s="140">
        <f>AVERAGE(AG66:AG67)*'Fixed Data'!$E$8</f>
        <v>9.0999682980498486E-2</v>
      </c>
      <c r="AH69" s="140">
        <f>AVERAGE(AH66:AH67)*'Fixed Data'!$E$8</f>
        <v>8.8713066666698676E-2</v>
      </c>
      <c r="AI69" s="140">
        <f>AVERAGE(AI66:AI67)*'Fixed Data'!$E$8</f>
        <v>8.6426450352898865E-2</v>
      </c>
      <c r="AJ69" s="140">
        <f>AVERAGE(AJ66:AJ67)*'Fixed Data'!$E$8</f>
        <v>8.4139834039099054E-2</v>
      </c>
      <c r="AK69" s="140">
        <f>AVERAGE(AK66:AK67)*'Fixed Data'!$E$8</f>
        <v>8.1853217725299229E-2</v>
      </c>
      <c r="AL69" s="140">
        <f>AVERAGE(AL66:AL67)*'Fixed Data'!$E$8</f>
        <v>7.9566601411499419E-2</v>
      </c>
      <c r="AM69" s="140">
        <f>AVERAGE(AM66:AM67)*'Fixed Data'!$E$8</f>
        <v>7.7279985097699608E-2</v>
      </c>
      <c r="AN69" s="140">
        <f>AVERAGE(AN66:AN67)*'Fixed Data'!$E$8</f>
        <v>7.4993368783899783E-2</v>
      </c>
      <c r="AO69" s="140">
        <f>AVERAGE(AO66:AO67)*'Fixed Data'!$E$8</f>
        <v>7.2706752470099972E-2</v>
      </c>
      <c r="AP69" s="140">
        <f>AVERAGE(AP66:AP67)*'Fixed Data'!$E$8</f>
        <v>7.0420136156300175E-2</v>
      </c>
      <c r="AQ69" s="140">
        <f>AVERAGE(AQ66:AQ67)*'Fixed Data'!$E$8</f>
        <v>6.8133519842500365E-2</v>
      </c>
      <c r="AR69" s="140">
        <f>AVERAGE(AR66:AR67)*'Fixed Data'!$E$8</f>
        <v>6.5846903528700554E-2</v>
      </c>
      <c r="AS69" s="140">
        <f>AVERAGE(AS66:AS67)*'Fixed Data'!$E$8</f>
        <v>6.3560287214900743E-2</v>
      </c>
      <c r="AT69" s="140">
        <f>AVERAGE(AT66:AT67)*'Fixed Data'!$E$8</f>
        <v>6.1273670901100932E-2</v>
      </c>
      <c r="AU69" s="140">
        <f>AVERAGE(AU66:AU67)*'Fixed Data'!$E$8</f>
        <v>5.8987054587301121E-2</v>
      </c>
      <c r="AV69" s="140">
        <f>AVERAGE(AV66:AV67)*'Fixed Data'!$E$8</f>
        <v>5.6700438273501311E-2</v>
      </c>
      <c r="AW69" s="140">
        <f>AVERAGE(AW66:AW67)*'Fixed Data'!$E$8</f>
        <v>5.4413821959701507E-2</v>
      </c>
      <c r="AX69" s="140">
        <f>AVERAGE(AX66:AX67)*'Fixed Data'!$E$8</f>
        <v>5.2127205645901703E-2</v>
      </c>
      <c r="AY69" s="140">
        <f>AVERAGE(AY66:AY67)*'Fixed Data'!$E$8</f>
        <v>4.9701918816843701E-2</v>
      </c>
      <c r="AZ69" s="140">
        <f>AVERAGE(AZ66:AZ67)*'Fixed Data'!$E$8</f>
        <v>4.7032120548930814E-2</v>
      </c>
      <c r="BA69" s="140">
        <f>AVERAGE(BA66:BA67)*'Fixed Data'!$E$8</f>
        <v>4.4189953099639426E-2</v>
      </c>
      <c r="BB69" s="140">
        <f>AVERAGE(BB66:BB67)*'Fixed Data'!$E$8</f>
        <v>4.1179574649010099E-2</v>
      </c>
      <c r="BC69" s="140">
        <f>AVERAGE(BC66:BC67)*'Fixed Data'!$E$8</f>
        <v>3.7862785221614847E-2</v>
      </c>
      <c r="BD69" s="140">
        <f>AVERAGE(BD66:BD67)*'Fixed Data'!$E$8</f>
        <v>3.4415804742687184E-2</v>
      </c>
      <c r="BE69" s="140">
        <f>AVERAGE(BE66:BE67)*'Fixed Data'!$E$8</f>
        <v>3.1133037089360729E-2</v>
      </c>
    </row>
    <row r="70" spans="1:57" ht="16.5" thickBot="1">
      <c r="A70" s="177"/>
      <c r="B70" s="143" t="s">
        <v>394</v>
      </c>
      <c r="C70" s="143" t="s">
        <v>395</v>
      </c>
      <c r="D70" s="143" t="s">
        <v>196</v>
      </c>
      <c r="E70" s="144">
        <f t="shared" ref="E70:BE70" si="8">E34+E65+E69</f>
        <v>-0.18928722775337431</v>
      </c>
      <c r="F70" s="144">
        <f t="shared" si="8"/>
        <v>-0.16079765597020662</v>
      </c>
      <c r="G70" s="144">
        <f t="shared" si="8"/>
        <v>-0.13021637912863987</v>
      </c>
      <c r="H70" s="144">
        <f t="shared" si="8"/>
        <v>-0.18263645107183457</v>
      </c>
      <c r="I70" s="144">
        <f t="shared" si="8"/>
        <v>-0.34286749843165676</v>
      </c>
      <c r="J70" s="144">
        <f t="shared" si="8"/>
        <v>1.5540554081718311E-2</v>
      </c>
      <c r="K70" s="144">
        <f t="shared" si="8"/>
        <v>2.9626960033125829E-2</v>
      </c>
      <c r="L70" s="144">
        <f t="shared" si="8"/>
        <v>4.3549153158932132E-2</v>
      </c>
      <c r="M70" s="144">
        <f t="shared" si="8"/>
        <v>5.7307133459137204E-2</v>
      </c>
      <c r="N70" s="144">
        <f t="shared" si="8"/>
        <v>7.0900900933741073E-2</v>
      </c>
      <c r="O70" s="144">
        <f t="shared" si="8"/>
        <v>8.4330455582743741E-2</v>
      </c>
      <c r="P70" s="144">
        <f t="shared" si="8"/>
        <v>9.7595797406145199E-2</v>
      </c>
      <c r="Q70" s="144">
        <f t="shared" si="8"/>
        <v>0.11069692640394545</v>
      </c>
      <c r="R70" s="144">
        <f t="shared" si="8"/>
        <v>0.12363384257614447</v>
      </c>
      <c r="S70" s="144">
        <f t="shared" si="8"/>
        <v>0.13640654592274229</v>
      </c>
      <c r="T70" s="144">
        <f t="shared" si="8"/>
        <v>0.14901503644373892</v>
      </c>
      <c r="U70" s="144">
        <f t="shared" si="8"/>
        <v>0.16145931413913431</v>
      </c>
      <c r="V70" s="144">
        <f t="shared" si="8"/>
        <v>0.17373937900892852</v>
      </c>
      <c r="W70" s="144">
        <f t="shared" si="8"/>
        <v>0.18585523105312152</v>
      </c>
      <c r="X70" s="144">
        <f t="shared" si="8"/>
        <v>0.19780687027171329</v>
      </c>
      <c r="Y70" s="144">
        <f t="shared" si="8"/>
        <v>0.20959429666470383</v>
      </c>
      <c r="Z70" s="144">
        <f t="shared" si="8"/>
        <v>0.22121751023209321</v>
      </c>
      <c r="AA70" s="144">
        <f t="shared" si="8"/>
        <v>0.23267651097388134</v>
      </c>
      <c r="AB70" s="144">
        <f t="shared" si="8"/>
        <v>0.24397129889006827</v>
      </c>
      <c r="AC70" s="144">
        <f t="shared" si="8"/>
        <v>0.25510187398065404</v>
      </c>
      <c r="AD70" s="144">
        <f t="shared" si="8"/>
        <v>0.31945593549493556</v>
      </c>
      <c r="AE70" s="144">
        <f t="shared" si="8"/>
        <v>0.17266659149514033</v>
      </c>
      <c r="AF70" s="144">
        <f t="shared" si="8"/>
        <v>0.17037997518134052</v>
      </c>
      <c r="AG70" s="144">
        <f t="shared" si="8"/>
        <v>0.16809335886754073</v>
      </c>
      <c r="AH70" s="144">
        <f t="shared" si="8"/>
        <v>0.16580674255374089</v>
      </c>
      <c r="AI70" s="144">
        <f t="shared" si="8"/>
        <v>0.16352012623994111</v>
      </c>
      <c r="AJ70" s="144">
        <f t="shared" si="8"/>
        <v>0.16123350992614127</v>
      </c>
      <c r="AK70" s="144">
        <f t="shared" si="8"/>
        <v>0.15894689361234146</v>
      </c>
      <c r="AL70" s="144">
        <f t="shared" si="8"/>
        <v>0.15666027729854165</v>
      </c>
      <c r="AM70" s="144">
        <f t="shared" si="8"/>
        <v>0.15437366098474184</v>
      </c>
      <c r="AN70" s="144">
        <f t="shared" si="8"/>
        <v>0.15208704467094203</v>
      </c>
      <c r="AO70" s="144">
        <f t="shared" si="8"/>
        <v>0.14980042835714219</v>
      </c>
      <c r="AP70" s="144">
        <f t="shared" si="8"/>
        <v>0.14751381204334241</v>
      </c>
      <c r="AQ70" s="144">
        <f t="shared" si="8"/>
        <v>0.1452271957295426</v>
      </c>
      <c r="AR70" s="144">
        <f t="shared" si="8"/>
        <v>0.14294057941574279</v>
      </c>
      <c r="AS70" s="144">
        <f t="shared" si="8"/>
        <v>0.14065396310194297</v>
      </c>
      <c r="AT70" s="144">
        <f t="shared" si="8"/>
        <v>0.13836734678814316</v>
      </c>
      <c r="AU70" s="144">
        <f t="shared" si="8"/>
        <v>0.13608073047434335</v>
      </c>
      <c r="AV70" s="144">
        <f t="shared" si="8"/>
        <v>0.13379411416054354</v>
      </c>
      <c r="AW70" s="144">
        <f t="shared" si="8"/>
        <v>0.13150749784674373</v>
      </c>
      <c r="AX70" s="144">
        <f t="shared" si="8"/>
        <v>0.12922088153294392</v>
      </c>
      <c r="AY70" s="144">
        <f t="shared" si="8"/>
        <v>0.13628692345919918</v>
      </c>
      <c r="AZ70" s="144">
        <f t="shared" si="8"/>
        <v>0.14057573755103031</v>
      </c>
      <c r="BA70" s="144">
        <f t="shared" si="8"/>
        <v>0.14236334362544872</v>
      </c>
      <c r="BB70" s="144">
        <f t="shared" si="8"/>
        <v>0.14609706819085061</v>
      </c>
      <c r="BC70" s="144">
        <f t="shared" si="8"/>
        <v>0.1568055335401019</v>
      </c>
      <c r="BD70" s="144">
        <f t="shared" si="8"/>
        <v>0.14782208842694905</v>
      </c>
      <c r="BE70" s="144">
        <f t="shared" si="8"/>
        <v>0.13900285613939739</v>
      </c>
    </row>
    <row r="71" spans="1:57" ht="12.75" customHeight="1">
      <c r="A71" s="337" t="s">
        <v>396</v>
      </c>
      <c r="B71" s="36" t="s">
        <v>45</v>
      </c>
      <c r="D71" s="36" t="s">
        <v>196</v>
      </c>
      <c r="E71" s="140">
        <f>'Fixed Data'!$K$8*E92/1000000</f>
        <v>0</v>
      </c>
      <c r="F71" s="140">
        <f>'Fixed Data'!$K$8*F92/1000000</f>
        <v>0</v>
      </c>
      <c r="G71" s="140">
        <f>'Fixed Data'!$K$8*G92/1000000</f>
        <v>0</v>
      </c>
      <c r="H71" s="140">
        <f>'Fixed Data'!$K$8*H92/1000000</f>
        <v>0</v>
      </c>
      <c r="I71" s="140">
        <f>'Fixed Data'!$K$8*I92/1000000</f>
        <v>0</v>
      </c>
      <c r="J71" s="140">
        <f>'Fixed Data'!$K$8*J92/1000000</f>
        <v>0</v>
      </c>
      <c r="K71" s="140">
        <f>'Fixed Data'!$K$8*K92/1000000</f>
        <v>0</v>
      </c>
      <c r="L71" s="140">
        <f>'Fixed Data'!$K$8*L92/1000000</f>
        <v>0</v>
      </c>
      <c r="M71" s="140">
        <f>'Fixed Data'!$K$8*M92/1000000</f>
        <v>0</v>
      </c>
      <c r="N71" s="140">
        <f>'Fixed Data'!$K$8*N92/1000000</f>
        <v>0</v>
      </c>
      <c r="O71" s="140">
        <f>'Fixed Data'!$K$8*O92/1000000</f>
        <v>0</v>
      </c>
      <c r="P71" s="140">
        <f>'Fixed Data'!$K$8*P92/1000000</f>
        <v>0</v>
      </c>
      <c r="Q71" s="140">
        <f>'Fixed Data'!$K$8*Q92/1000000</f>
        <v>0</v>
      </c>
      <c r="R71" s="140">
        <f>'Fixed Data'!$K$8*R92/1000000</f>
        <v>0</v>
      </c>
      <c r="S71" s="140">
        <f>'Fixed Data'!$K$8*S92/1000000</f>
        <v>0</v>
      </c>
      <c r="T71" s="140">
        <f>'Fixed Data'!$K$8*T92/1000000</f>
        <v>0</v>
      </c>
      <c r="U71" s="140">
        <f>'Fixed Data'!$K$8*U92/1000000</f>
        <v>0</v>
      </c>
      <c r="V71" s="140">
        <f>'Fixed Data'!$K$8*V92/1000000</f>
        <v>0</v>
      </c>
      <c r="W71" s="140">
        <f>'Fixed Data'!$K$8*W92/1000000</f>
        <v>0</v>
      </c>
      <c r="X71" s="140">
        <f>'Fixed Data'!$K$8*X92/1000000</f>
        <v>0</v>
      </c>
      <c r="Y71" s="140">
        <f>'Fixed Data'!$K$8*Y92/1000000</f>
        <v>0</v>
      </c>
      <c r="Z71" s="140">
        <f>'Fixed Data'!$K$8*Z92/1000000</f>
        <v>0</v>
      </c>
      <c r="AA71" s="140">
        <f>'Fixed Data'!$K$8*AA92/1000000</f>
        <v>0</v>
      </c>
      <c r="AB71" s="140">
        <f>'Fixed Data'!$K$8*AB92/1000000</f>
        <v>0</v>
      </c>
      <c r="AC71" s="140">
        <f>'Fixed Data'!$K$8*AC92/1000000</f>
        <v>0</v>
      </c>
      <c r="AD71" s="140">
        <f>'Fixed Data'!$K$8*AD92/1000000</f>
        <v>0</v>
      </c>
      <c r="AE71" s="140">
        <f>'Fixed Data'!$K$8*AE92/1000000</f>
        <v>0</v>
      </c>
      <c r="AF71" s="140">
        <f>'Fixed Data'!$K$8*AF92/1000000</f>
        <v>0</v>
      </c>
      <c r="AG71" s="140">
        <f>'Fixed Data'!$K$8*AG92/1000000</f>
        <v>0</v>
      </c>
      <c r="AH71" s="140">
        <f>'Fixed Data'!$K$8*AH92/1000000</f>
        <v>0</v>
      </c>
      <c r="AI71" s="140">
        <f>'Fixed Data'!$K$8*AI92/1000000</f>
        <v>0</v>
      </c>
      <c r="AJ71" s="140">
        <f>'Fixed Data'!$K$8*AJ92/1000000</f>
        <v>0</v>
      </c>
      <c r="AK71" s="140">
        <f>'Fixed Data'!$K$8*AK92/1000000</f>
        <v>0</v>
      </c>
      <c r="AL71" s="140">
        <f>'Fixed Data'!$K$8*AL92/1000000</f>
        <v>0</v>
      </c>
      <c r="AM71" s="140">
        <f>'Fixed Data'!$K$8*AM92/1000000</f>
        <v>0</v>
      </c>
      <c r="AN71" s="140">
        <f>'Fixed Data'!$K$8*AN92/1000000</f>
        <v>0</v>
      </c>
      <c r="AO71" s="140">
        <f>'Fixed Data'!$K$8*AO92/1000000</f>
        <v>0</v>
      </c>
      <c r="AP71" s="140">
        <f>'Fixed Data'!$K$8*AP92/1000000</f>
        <v>0</v>
      </c>
      <c r="AQ71" s="140">
        <f>'Fixed Data'!$K$8*AQ92/1000000</f>
        <v>0</v>
      </c>
      <c r="AR71" s="140">
        <f>'Fixed Data'!$K$8*AR92/1000000</f>
        <v>0</v>
      </c>
      <c r="AS71" s="140">
        <f>'Fixed Data'!$K$8*AS92/1000000</f>
        <v>0</v>
      </c>
      <c r="AT71" s="140">
        <f>'Fixed Data'!$K$8*AT92/1000000</f>
        <v>0</v>
      </c>
      <c r="AU71" s="140">
        <f>'Fixed Data'!$K$8*AU92/1000000</f>
        <v>0</v>
      </c>
      <c r="AV71" s="140">
        <f>'Fixed Data'!$K$8*AV92/1000000</f>
        <v>0</v>
      </c>
      <c r="AW71" s="140">
        <f>'Fixed Data'!$K$8*AW92/1000000</f>
        <v>0</v>
      </c>
      <c r="AX71" s="140">
        <f>'Fixed Data'!$K$8*AX92/1000000</f>
        <v>0</v>
      </c>
      <c r="AY71" s="140">
        <f>'Fixed Data'!$K$8*AY92/1000000</f>
        <v>0</v>
      </c>
      <c r="AZ71" s="140">
        <f>'Fixed Data'!$K$8*AZ92/1000000</f>
        <v>0</v>
      </c>
      <c r="BA71" s="140">
        <f>'Fixed Data'!$K$8*BA92/1000000</f>
        <v>0</v>
      </c>
      <c r="BB71" s="140">
        <f>'Fixed Data'!$K$8*BB92/1000000</f>
        <v>0</v>
      </c>
      <c r="BC71" s="140">
        <f>'Fixed Data'!$K$8*BC92/1000000</f>
        <v>0</v>
      </c>
      <c r="BD71" s="140">
        <f>'Fixed Data'!$K$8*BD92/1000000</f>
        <v>0</v>
      </c>
      <c r="BE71" s="140">
        <f>'Fixed Data'!$K$8*BE92/1000000</f>
        <v>0</v>
      </c>
    </row>
    <row r="72" spans="1:57" ht="15" customHeight="1">
      <c r="A72" s="338"/>
      <c r="B72" s="36" t="s">
        <v>201</v>
      </c>
      <c r="D72" s="36" t="s">
        <v>196</v>
      </c>
      <c r="E72" s="140">
        <f>E93*'Fixed Data'!H$21/1000000</f>
        <v>0</v>
      </c>
      <c r="F72" s="140">
        <f>F93*'Fixed Data'!I$21/1000000</f>
        <v>0</v>
      </c>
      <c r="G72" s="140">
        <f>G93*'Fixed Data'!J$21/1000000</f>
        <v>0</v>
      </c>
      <c r="H72" s="140">
        <f>H93*'Fixed Data'!K$21/1000000</f>
        <v>0</v>
      </c>
      <c r="I72" s="140">
        <f>I93*'Fixed Data'!L$21/1000000</f>
        <v>0</v>
      </c>
      <c r="J72" s="140">
        <f>J93*'Fixed Data'!M$21/1000000</f>
        <v>0</v>
      </c>
      <c r="K72" s="140">
        <f>K93*'Fixed Data'!N$21/1000000</f>
        <v>0</v>
      </c>
      <c r="L72" s="140">
        <f>L93*'Fixed Data'!O$21/1000000</f>
        <v>0</v>
      </c>
      <c r="M72" s="140">
        <f>M93*'Fixed Data'!P$21/1000000</f>
        <v>0</v>
      </c>
      <c r="N72" s="140">
        <f>N93*'Fixed Data'!Q$21/1000000</f>
        <v>0</v>
      </c>
      <c r="O72" s="140">
        <f>O93*'Fixed Data'!R$21/1000000</f>
        <v>0</v>
      </c>
      <c r="P72" s="140">
        <f>P93*'Fixed Data'!S$21/1000000</f>
        <v>0</v>
      </c>
      <c r="Q72" s="140">
        <f>Q93*'Fixed Data'!T$21/1000000</f>
        <v>0</v>
      </c>
      <c r="R72" s="140">
        <f>R93*'Fixed Data'!U$21/1000000</f>
        <v>0</v>
      </c>
      <c r="S72" s="140">
        <f>S93*'Fixed Data'!V$21/1000000</f>
        <v>0</v>
      </c>
      <c r="T72" s="140">
        <f>T93*'Fixed Data'!W$21/1000000</f>
        <v>0</v>
      </c>
      <c r="U72" s="140">
        <f>U93*'Fixed Data'!X$21/1000000</f>
        <v>0</v>
      </c>
      <c r="V72" s="140">
        <f>V93*'Fixed Data'!Y$21/1000000</f>
        <v>0</v>
      </c>
      <c r="W72" s="140">
        <f>W93*'Fixed Data'!Z$21/1000000</f>
        <v>0</v>
      </c>
      <c r="X72" s="140">
        <f>X93*'Fixed Data'!AA$21/1000000</f>
        <v>0</v>
      </c>
      <c r="Y72" s="140">
        <f>Y93*'Fixed Data'!AB$21/1000000</f>
        <v>0</v>
      </c>
      <c r="Z72" s="140">
        <f>Z93*'Fixed Data'!AC$21/1000000</f>
        <v>0</v>
      </c>
      <c r="AA72" s="140">
        <f>AA93*'Fixed Data'!AD$21/1000000</f>
        <v>0</v>
      </c>
      <c r="AB72" s="140">
        <f>AB93*'Fixed Data'!AE$21/1000000</f>
        <v>0</v>
      </c>
      <c r="AC72" s="140">
        <f>AC93*'Fixed Data'!AF$21/1000000</f>
        <v>0</v>
      </c>
      <c r="AD72" s="140">
        <f>AD93*'Fixed Data'!AG$21/1000000</f>
        <v>0</v>
      </c>
      <c r="AE72" s="140">
        <f>AE93*'Fixed Data'!AH$21/1000000</f>
        <v>0</v>
      </c>
      <c r="AF72" s="140">
        <f>AF93*'Fixed Data'!AI$21/1000000</f>
        <v>0</v>
      </c>
      <c r="AG72" s="140">
        <f>AG93*'Fixed Data'!AJ$21/1000000</f>
        <v>0</v>
      </c>
      <c r="AH72" s="140">
        <f>AH93*'Fixed Data'!AK$21/1000000</f>
        <v>0</v>
      </c>
      <c r="AI72" s="140">
        <f>AI93*'Fixed Data'!AL$21/1000000</f>
        <v>0</v>
      </c>
      <c r="AJ72" s="140">
        <f>AJ93*'Fixed Data'!AM$21/1000000</f>
        <v>0</v>
      </c>
      <c r="AK72" s="140">
        <f>AK93*'Fixed Data'!AN$21/1000000</f>
        <v>0</v>
      </c>
      <c r="AL72" s="140">
        <f>AL93*'Fixed Data'!AO$21/1000000</f>
        <v>0</v>
      </c>
      <c r="AM72" s="140">
        <f>AM93*'Fixed Data'!AP$21/1000000</f>
        <v>0</v>
      </c>
      <c r="AN72" s="140">
        <f>AN93*'Fixed Data'!AQ$21/1000000</f>
        <v>0</v>
      </c>
      <c r="AO72" s="140">
        <f>AO93*'Fixed Data'!AR$21/1000000</f>
        <v>0</v>
      </c>
      <c r="AP72" s="140">
        <f>AP93*'Fixed Data'!AS$21/1000000</f>
        <v>0</v>
      </c>
      <c r="AQ72" s="140">
        <f>AQ93*'Fixed Data'!AT$21/1000000</f>
        <v>0</v>
      </c>
      <c r="AR72" s="140">
        <f>AR93*'Fixed Data'!AU$21/1000000</f>
        <v>0</v>
      </c>
      <c r="AS72" s="140">
        <f>AS93*'Fixed Data'!AV$21/1000000</f>
        <v>0</v>
      </c>
      <c r="AT72" s="140">
        <f>AT93*'Fixed Data'!AW$21/1000000</f>
        <v>0</v>
      </c>
      <c r="AU72" s="140">
        <f>AU93*'Fixed Data'!AX$21/1000000</f>
        <v>0</v>
      </c>
      <c r="AV72" s="140">
        <f>AV93*'Fixed Data'!AY$21/1000000</f>
        <v>0</v>
      </c>
      <c r="AW72" s="140">
        <f>AW93*'Fixed Data'!AZ$21/1000000</f>
        <v>0</v>
      </c>
      <c r="AX72" s="140">
        <f>AX93*'Fixed Data'!BA$21/1000000</f>
        <v>0</v>
      </c>
      <c r="AY72" s="140">
        <f>AY93*'Fixed Data'!BB$21/1000000</f>
        <v>0</v>
      </c>
      <c r="AZ72" s="140">
        <f>AZ93*'Fixed Data'!BC$21/1000000</f>
        <v>0</v>
      </c>
      <c r="BA72" s="140">
        <f>BA93*'Fixed Data'!BD$21/1000000</f>
        <v>0</v>
      </c>
      <c r="BB72" s="140">
        <f>BB93*'Fixed Data'!BE$21/1000000</f>
        <v>0</v>
      </c>
      <c r="BC72" s="140">
        <f>BC93*'Fixed Data'!BF$21/1000000</f>
        <v>0</v>
      </c>
      <c r="BD72" s="140">
        <f>BD93*'Fixed Data'!BG$21/1000000</f>
        <v>0</v>
      </c>
      <c r="BE72" s="140">
        <f>BE93*'Fixed Data'!BH$21/1000000</f>
        <v>0</v>
      </c>
    </row>
    <row r="73" spans="1:57" ht="15" customHeight="1">
      <c r="A73" s="338"/>
      <c r="B73" s="36" t="s">
        <v>202</v>
      </c>
      <c r="D73" s="36" t="s">
        <v>196</v>
      </c>
      <c r="E73" s="141">
        <f>'Fixed Data'!$K$10*E$94/1000000</f>
        <v>0</v>
      </c>
      <c r="F73" s="141">
        <f>'Fixed Data'!$K$10*F$94/1000000</f>
        <v>0</v>
      </c>
      <c r="G73" s="141">
        <f>'Fixed Data'!$K$10*G$94/1000000</f>
        <v>0</v>
      </c>
      <c r="H73" s="141">
        <f>'Fixed Data'!$K$10*H$94/1000000</f>
        <v>0</v>
      </c>
      <c r="I73" s="141">
        <f>'Fixed Data'!$K$10*I$94/1000000</f>
        <v>0</v>
      </c>
      <c r="J73" s="141">
        <f>'Fixed Data'!$K$10*J$94/1000000</f>
        <v>0</v>
      </c>
      <c r="K73" s="141">
        <f>'Fixed Data'!$K$10*K$94/1000000</f>
        <v>0</v>
      </c>
      <c r="L73" s="141">
        <f>'Fixed Data'!$K$10*L$94/1000000</f>
        <v>0</v>
      </c>
      <c r="M73" s="141">
        <f>'Fixed Data'!$K$10*M$94/1000000</f>
        <v>0</v>
      </c>
      <c r="N73" s="141">
        <f>'Fixed Data'!$K$10*N$94/1000000</f>
        <v>0</v>
      </c>
      <c r="O73" s="141">
        <f>'Fixed Data'!$K$10*O$94/1000000</f>
        <v>0</v>
      </c>
      <c r="P73" s="141">
        <f>'Fixed Data'!$K$10*P$94/1000000</f>
        <v>0</v>
      </c>
      <c r="Q73" s="141">
        <f>'Fixed Data'!$K$10*Q$94/1000000</f>
        <v>0</v>
      </c>
      <c r="R73" s="141">
        <f>'Fixed Data'!$K$10*R$94/1000000</f>
        <v>0</v>
      </c>
      <c r="S73" s="141">
        <f>'Fixed Data'!$K$10*S$94/1000000</f>
        <v>0</v>
      </c>
      <c r="T73" s="141">
        <f>'Fixed Data'!$K$10*T$94/1000000</f>
        <v>0</v>
      </c>
      <c r="U73" s="141">
        <f>'Fixed Data'!$K$10*U$94/1000000</f>
        <v>0</v>
      </c>
      <c r="V73" s="141">
        <f>'Fixed Data'!$K$10*V$94/1000000</f>
        <v>0</v>
      </c>
      <c r="W73" s="141">
        <f>'Fixed Data'!$K$10*W$94/1000000</f>
        <v>0</v>
      </c>
      <c r="X73" s="141">
        <f>'Fixed Data'!$K$10*X$94/1000000</f>
        <v>0</v>
      </c>
      <c r="Y73" s="141">
        <f>'Fixed Data'!$K$10*Y$94/1000000</f>
        <v>0</v>
      </c>
      <c r="Z73" s="141">
        <f>'Fixed Data'!$K$10*Z$94/1000000</f>
        <v>0</v>
      </c>
      <c r="AA73" s="141">
        <f>'Fixed Data'!$K$10*AA$94/1000000</f>
        <v>0</v>
      </c>
      <c r="AB73" s="141">
        <f>'Fixed Data'!$K$10*AB$94/1000000</f>
        <v>0</v>
      </c>
      <c r="AC73" s="141">
        <f>'Fixed Data'!$K$10*AC$94/1000000</f>
        <v>0</v>
      </c>
      <c r="AD73" s="141">
        <f>'Fixed Data'!$K$10*AD$94/1000000</f>
        <v>0</v>
      </c>
      <c r="AE73" s="141">
        <f>'Fixed Data'!$K$10*AE$94/1000000</f>
        <v>0</v>
      </c>
      <c r="AF73" s="141">
        <f>'Fixed Data'!$K$10*AF$94/1000000</f>
        <v>0</v>
      </c>
      <c r="AG73" s="141">
        <f>'Fixed Data'!$K$10*AG$94/1000000</f>
        <v>0</v>
      </c>
      <c r="AH73" s="141">
        <f>'Fixed Data'!$K$10*AH$94/1000000</f>
        <v>0</v>
      </c>
      <c r="AI73" s="141">
        <f>'Fixed Data'!$K$10*AI$94/1000000</f>
        <v>0</v>
      </c>
      <c r="AJ73" s="141">
        <f>'Fixed Data'!$K$10*AJ$94/1000000</f>
        <v>0</v>
      </c>
      <c r="AK73" s="141">
        <f>'Fixed Data'!$K$10*AK$94/1000000</f>
        <v>0</v>
      </c>
      <c r="AL73" s="141">
        <f>'Fixed Data'!$K$10*AL$94/1000000</f>
        <v>0</v>
      </c>
      <c r="AM73" s="141">
        <f>'Fixed Data'!$K$10*AM$94/1000000</f>
        <v>0</v>
      </c>
      <c r="AN73" s="141">
        <f>'Fixed Data'!$K$10*AN$94/1000000</f>
        <v>0</v>
      </c>
      <c r="AO73" s="141">
        <f>'Fixed Data'!$K$10*AO$94/1000000</f>
        <v>0</v>
      </c>
      <c r="AP73" s="141">
        <f>'Fixed Data'!$K$10*AP$94/1000000</f>
        <v>0</v>
      </c>
      <c r="AQ73" s="141">
        <f>'Fixed Data'!$K$10*AQ$94/1000000</f>
        <v>0</v>
      </c>
      <c r="AR73" s="141">
        <f>'Fixed Data'!$K$10*AR$94/1000000</f>
        <v>0</v>
      </c>
      <c r="AS73" s="141">
        <f>'Fixed Data'!$K$10*AS$94/1000000</f>
        <v>0</v>
      </c>
      <c r="AT73" s="141">
        <f>'Fixed Data'!$K$10*AT$94/1000000</f>
        <v>0</v>
      </c>
      <c r="AU73" s="141">
        <f>'Fixed Data'!$K$10*AU$94/1000000</f>
        <v>0</v>
      </c>
      <c r="AV73" s="141">
        <f>'Fixed Data'!$K$10*AV$94/1000000</f>
        <v>0</v>
      </c>
      <c r="AW73" s="141">
        <f>'Fixed Data'!$K$10*AW$94/1000000</f>
        <v>0</v>
      </c>
      <c r="AX73" s="141">
        <f>'Fixed Data'!$K$10*AX$94/1000000</f>
        <v>0</v>
      </c>
      <c r="AY73" s="141">
        <f>'Fixed Data'!$K$10*AY$94/1000000</f>
        <v>0</v>
      </c>
      <c r="AZ73" s="141">
        <f>'Fixed Data'!$K$10*AZ$94/1000000</f>
        <v>0</v>
      </c>
      <c r="BA73" s="141">
        <f>'Fixed Data'!$K$10*BA$94/1000000</f>
        <v>0</v>
      </c>
      <c r="BB73" s="141">
        <f>'Fixed Data'!$K$10*BB$94/1000000</f>
        <v>0</v>
      </c>
      <c r="BC73" s="141">
        <f>'Fixed Data'!$K$10*BC$94/1000000</f>
        <v>0</v>
      </c>
      <c r="BD73" s="141">
        <f>'Fixed Data'!$K$10*BD$94/1000000</f>
        <v>0</v>
      </c>
      <c r="BE73" s="141">
        <f>'Fixed Data'!$K$10*BE$94/1000000</f>
        <v>0</v>
      </c>
    </row>
    <row r="74" spans="1:57" ht="15" customHeight="1">
      <c r="A74" s="338"/>
      <c r="B74" s="36" t="s">
        <v>203</v>
      </c>
      <c r="D74" s="36" t="s">
        <v>196</v>
      </c>
      <c r="E74" s="141">
        <f>'Fixed Data'!$K$11*E95/1000000</f>
        <v>0</v>
      </c>
      <c r="F74" s="141">
        <f>'Fixed Data'!$K$11*F95/1000000</f>
        <v>0</v>
      </c>
      <c r="G74" s="141">
        <f>'Fixed Data'!$K$11*G95/1000000</f>
        <v>0</v>
      </c>
      <c r="H74" s="141">
        <f>'Fixed Data'!$K$11*H95/1000000</f>
        <v>0</v>
      </c>
      <c r="I74" s="141">
        <f>'Fixed Data'!$K$11*I95/1000000</f>
        <v>0</v>
      </c>
      <c r="J74" s="141">
        <f>'Fixed Data'!$K$11*J95/1000000</f>
        <v>0</v>
      </c>
      <c r="K74" s="141">
        <f>'Fixed Data'!$K$11*K95/1000000</f>
        <v>0</v>
      </c>
      <c r="L74" s="141">
        <f>'Fixed Data'!$K$11*L95/1000000</f>
        <v>0</v>
      </c>
      <c r="M74" s="141">
        <f>'Fixed Data'!$K$11*M95/1000000</f>
        <v>0</v>
      </c>
      <c r="N74" s="141">
        <f>'Fixed Data'!$K$11*N95/1000000</f>
        <v>0</v>
      </c>
      <c r="O74" s="141">
        <f>'Fixed Data'!$K$11*O95/1000000</f>
        <v>0</v>
      </c>
      <c r="P74" s="141">
        <f>'Fixed Data'!$K$11*P95/1000000</f>
        <v>0</v>
      </c>
      <c r="Q74" s="141">
        <f>'Fixed Data'!$K$11*Q95/1000000</f>
        <v>0</v>
      </c>
      <c r="R74" s="141">
        <f>'Fixed Data'!$K$11*R95/1000000</f>
        <v>0</v>
      </c>
      <c r="S74" s="141">
        <f>'Fixed Data'!$K$11*S95/1000000</f>
        <v>0</v>
      </c>
      <c r="T74" s="141">
        <f>'Fixed Data'!$K$11*T95/1000000</f>
        <v>0</v>
      </c>
      <c r="U74" s="141">
        <f>'Fixed Data'!$K$11*U95/1000000</f>
        <v>0</v>
      </c>
      <c r="V74" s="141">
        <f>'Fixed Data'!$K$11*V95/1000000</f>
        <v>0</v>
      </c>
      <c r="W74" s="141">
        <f>'Fixed Data'!$K$11*W95/1000000</f>
        <v>0</v>
      </c>
      <c r="X74" s="141">
        <f>'Fixed Data'!$K$11*X95/1000000</f>
        <v>0</v>
      </c>
      <c r="Y74" s="141">
        <f>'Fixed Data'!$K$11*Y95/1000000</f>
        <v>0</v>
      </c>
      <c r="Z74" s="141">
        <f>'Fixed Data'!$K$11*Z95/1000000</f>
        <v>0</v>
      </c>
      <c r="AA74" s="141">
        <f>'Fixed Data'!$K$11*AA95/1000000</f>
        <v>0</v>
      </c>
      <c r="AB74" s="141">
        <f>'Fixed Data'!$K$11*AB95/1000000</f>
        <v>0</v>
      </c>
      <c r="AC74" s="141">
        <f>'Fixed Data'!$K$11*AC95/1000000</f>
        <v>0</v>
      </c>
      <c r="AD74" s="141">
        <f>'Fixed Data'!$K$11*AD95/1000000</f>
        <v>0</v>
      </c>
      <c r="AE74" s="141">
        <f>'Fixed Data'!$K$11*AE95/1000000</f>
        <v>0</v>
      </c>
      <c r="AF74" s="141">
        <f>'Fixed Data'!$K$11*AF95/1000000</f>
        <v>0</v>
      </c>
      <c r="AG74" s="141">
        <f>'Fixed Data'!$K$11*AG95/1000000</f>
        <v>0</v>
      </c>
      <c r="AH74" s="141">
        <f>'Fixed Data'!$K$11*AH95/1000000</f>
        <v>0</v>
      </c>
      <c r="AI74" s="141">
        <f>'Fixed Data'!$K$11*AI95/1000000</f>
        <v>0</v>
      </c>
      <c r="AJ74" s="141">
        <f>'Fixed Data'!$K$11*AJ95/1000000</f>
        <v>0</v>
      </c>
      <c r="AK74" s="141">
        <f>'Fixed Data'!$K$11*AK95/1000000</f>
        <v>0</v>
      </c>
      <c r="AL74" s="141">
        <f>'Fixed Data'!$K$11*AL95/1000000</f>
        <v>0</v>
      </c>
      <c r="AM74" s="141">
        <f>'Fixed Data'!$K$11*AM95/1000000</f>
        <v>0</v>
      </c>
      <c r="AN74" s="141">
        <f>'Fixed Data'!$K$11*AN95/1000000</f>
        <v>0</v>
      </c>
      <c r="AO74" s="141">
        <f>'Fixed Data'!$K$11*AO95/1000000</f>
        <v>0</v>
      </c>
      <c r="AP74" s="141">
        <f>'Fixed Data'!$K$11*AP95/1000000</f>
        <v>0</v>
      </c>
      <c r="AQ74" s="141">
        <f>'Fixed Data'!$K$11*AQ95/1000000</f>
        <v>0</v>
      </c>
      <c r="AR74" s="141">
        <f>'Fixed Data'!$K$11*AR95/1000000</f>
        <v>0</v>
      </c>
      <c r="AS74" s="141">
        <f>'Fixed Data'!$K$11*AS95/1000000</f>
        <v>0</v>
      </c>
      <c r="AT74" s="141">
        <f>'Fixed Data'!$K$11*AT95/1000000</f>
        <v>0</v>
      </c>
      <c r="AU74" s="141">
        <f>'Fixed Data'!$K$11*AU95/1000000</f>
        <v>0</v>
      </c>
      <c r="AV74" s="141">
        <f>'Fixed Data'!$K$11*AV95/1000000</f>
        <v>0</v>
      </c>
      <c r="AW74" s="141">
        <f>'Fixed Data'!$K$11*AW95/1000000</f>
        <v>0</v>
      </c>
      <c r="AX74" s="141">
        <f>'Fixed Data'!$K$11*AX95/1000000</f>
        <v>0</v>
      </c>
      <c r="AY74" s="141">
        <f>'Fixed Data'!$K$11*AY95/1000000</f>
        <v>0</v>
      </c>
      <c r="AZ74" s="141">
        <f>'Fixed Data'!$K$11*AZ95/1000000</f>
        <v>0</v>
      </c>
      <c r="BA74" s="141">
        <f>'Fixed Data'!$K$11*BA95/1000000</f>
        <v>0</v>
      </c>
      <c r="BB74" s="141">
        <f>'Fixed Data'!$K$11*BB95/1000000</f>
        <v>0</v>
      </c>
      <c r="BC74" s="141">
        <f>'Fixed Data'!$K$11*BC95/1000000</f>
        <v>0</v>
      </c>
      <c r="BD74" s="141">
        <f>'Fixed Data'!$K$11*BD95/1000000</f>
        <v>0</v>
      </c>
      <c r="BE74" s="141">
        <f>'Fixed Data'!$K$11*BE95/1000000</f>
        <v>0</v>
      </c>
    </row>
    <row r="75" spans="1:57" ht="15" customHeight="1">
      <c r="A75" s="338"/>
      <c r="B75" s="36" t="s">
        <v>204</v>
      </c>
      <c r="D75" s="36" t="s">
        <v>196</v>
      </c>
      <c r="E75" s="140">
        <f>E96*'Fixed Data'!H$21/1000000</f>
        <v>0</v>
      </c>
      <c r="F75" s="140">
        <f>F96*'Fixed Data'!I$21/1000000</f>
        <v>2.2263557493263589E-2</v>
      </c>
      <c r="G75" s="140">
        <f>G96*'Fixed Data'!J$21/1000000</f>
        <v>4.637102604607591E-2</v>
      </c>
      <c r="H75" s="140">
        <f>H96*'Fixed Data'!K$21/1000000</f>
        <v>7.0461906695282656E-2</v>
      </c>
      <c r="I75" s="140">
        <f>I96*'Fixed Data'!L$21/1000000</f>
        <v>0.10957315330708238</v>
      </c>
      <c r="J75" s="140">
        <f>J96*'Fixed Data'!M$21/1000000</f>
        <v>0.20204015277308346</v>
      </c>
      <c r="K75" s="140">
        <f>K96*'Fixed Data'!N$21/1000000</f>
        <v>0.24419066347363433</v>
      </c>
      <c r="L75" s="140">
        <f>L96*'Fixed Data'!O$21/1000000</f>
        <v>0.26860972982099773</v>
      </c>
      <c r="M75" s="140">
        <f>M96*'Fixed Data'!P$21/1000000</f>
        <v>0.28954035811873785</v>
      </c>
      <c r="N75" s="140">
        <f>N96*'Fixed Data'!Q$21/1000000</f>
        <v>0.31395942446610126</v>
      </c>
      <c r="O75" s="140">
        <f>O96*'Fixed Data'!R$21/1000000</f>
        <v>0.33489005276384137</v>
      </c>
      <c r="P75" s="140">
        <f>P96*'Fixed Data'!S$21/1000000</f>
        <v>0.35930911911120478</v>
      </c>
      <c r="Q75" s="140">
        <f>Q96*'Fixed Data'!T$21/1000000</f>
        <v>0.38023974740894489</v>
      </c>
      <c r="R75" s="140">
        <f>R96*'Fixed Data'!U$21/1000000</f>
        <v>0.40465881375630836</v>
      </c>
      <c r="S75" s="140">
        <f>S96*'Fixed Data'!V$21/1000000</f>
        <v>0.42558944205404842</v>
      </c>
      <c r="T75" s="140">
        <f>T96*'Fixed Data'!W$21/1000000</f>
        <v>0.45000850840141188</v>
      </c>
      <c r="U75" s="140">
        <f>U96*'Fixed Data'!X$21/1000000</f>
        <v>0.47093913669915188</v>
      </c>
      <c r="V75" s="140">
        <f>V96*'Fixed Data'!Y$21/1000000</f>
        <v>0.49535820304651534</v>
      </c>
      <c r="W75" s="140">
        <f>W96*'Fixed Data'!Z$21/1000000</f>
        <v>0.51628883134425552</v>
      </c>
      <c r="X75" s="140">
        <f>X96*'Fixed Data'!AA$21/1000000</f>
        <v>0.54070789769161887</v>
      </c>
      <c r="Y75" s="140">
        <f>Y96*'Fixed Data'!AB$21/1000000</f>
        <v>0.56163852598935893</v>
      </c>
      <c r="Z75" s="140">
        <f>Z96*'Fixed Data'!AC$21/1000000</f>
        <v>0.58605759233672239</v>
      </c>
      <c r="AA75" s="140">
        <f>AA96*'Fixed Data'!AD$21/1000000</f>
        <v>0.60698822063446256</v>
      </c>
      <c r="AB75" s="140">
        <f>AB96*'Fixed Data'!AE$21/1000000</f>
        <v>0.6314072869818258</v>
      </c>
      <c r="AC75" s="140">
        <f>AC96*'Fixed Data'!AF$21/1000000</f>
        <v>0.65233791527956608</v>
      </c>
      <c r="AD75" s="140">
        <f>AD96*'Fixed Data'!AG$21/1000000</f>
        <v>0.67675698162692943</v>
      </c>
      <c r="AE75" s="140">
        <f>AE96*'Fixed Data'!AH$21/1000000</f>
        <v>0</v>
      </c>
      <c r="AF75" s="140">
        <f>AF96*'Fixed Data'!AI$21/1000000</f>
        <v>0</v>
      </c>
      <c r="AG75" s="140">
        <f>AG96*'Fixed Data'!AJ$21/1000000</f>
        <v>0</v>
      </c>
      <c r="AH75" s="140">
        <f>AH96*'Fixed Data'!AK$21/1000000</f>
        <v>0</v>
      </c>
      <c r="AI75" s="140">
        <f>AI96*'Fixed Data'!AL$21/1000000</f>
        <v>0</v>
      </c>
      <c r="AJ75" s="140">
        <f>AJ96*'Fixed Data'!AM$21/1000000</f>
        <v>0</v>
      </c>
      <c r="AK75" s="140">
        <f>AK96*'Fixed Data'!AN$21/1000000</f>
        <v>0</v>
      </c>
      <c r="AL75" s="140">
        <f>AL96*'Fixed Data'!AO$21/1000000</f>
        <v>0</v>
      </c>
      <c r="AM75" s="140">
        <f>AM96*'Fixed Data'!AP$21/1000000</f>
        <v>0</v>
      </c>
      <c r="AN75" s="140">
        <f>AN96*'Fixed Data'!AQ$21/1000000</f>
        <v>0</v>
      </c>
      <c r="AO75" s="140">
        <f>AO96*'Fixed Data'!AR$21/1000000</f>
        <v>0</v>
      </c>
      <c r="AP75" s="140">
        <f>AP96*'Fixed Data'!AS$21/1000000</f>
        <v>0</v>
      </c>
      <c r="AQ75" s="140">
        <f>AQ96*'Fixed Data'!AT$21/1000000</f>
        <v>0</v>
      </c>
      <c r="AR75" s="140">
        <f>AR96*'Fixed Data'!AU$21/1000000</f>
        <v>0</v>
      </c>
      <c r="AS75" s="140">
        <f>AS96*'Fixed Data'!AV$21/1000000</f>
        <v>0</v>
      </c>
      <c r="AT75" s="140">
        <f>AT96*'Fixed Data'!AW$21/1000000</f>
        <v>0</v>
      </c>
      <c r="AU75" s="140">
        <f>AU96*'Fixed Data'!AX$21/1000000</f>
        <v>0</v>
      </c>
      <c r="AV75" s="140">
        <f>AV96*'Fixed Data'!AY$21/1000000</f>
        <v>0</v>
      </c>
      <c r="AW75" s="140">
        <f>AW96*'Fixed Data'!AZ$21/1000000</f>
        <v>0</v>
      </c>
      <c r="AX75" s="140">
        <f>AX96*'Fixed Data'!BA$21/1000000</f>
        <v>0</v>
      </c>
      <c r="AY75" s="140">
        <f>AY96*'Fixed Data'!BB$21/1000000</f>
        <v>0</v>
      </c>
      <c r="AZ75" s="140">
        <f>AZ96*'Fixed Data'!BC$21/1000000</f>
        <v>0</v>
      </c>
      <c r="BA75" s="140">
        <f>BA96*'Fixed Data'!BD$21/1000000</f>
        <v>0</v>
      </c>
      <c r="BB75" s="140">
        <f>BB96*'Fixed Data'!BE$21/1000000</f>
        <v>0</v>
      </c>
      <c r="BC75" s="140">
        <f>BC96*'Fixed Data'!BF$21/1000000</f>
        <v>0</v>
      </c>
      <c r="BD75" s="140">
        <f>BD96*'Fixed Data'!BG$21/1000000</f>
        <v>0</v>
      </c>
      <c r="BE75" s="140">
        <f>BE96*'Fixed Data'!BH$21/1000000</f>
        <v>0</v>
      </c>
    </row>
    <row r="76" spans="1:57" ht="15" customHeight="1">
      <c r="A76" s="338"/>
      <c r="B76" s="36" t="s">
        <v>50</v>
      </c>
      <c r="D76" s="36" t="s">
        <v>196</v>
      </c>
      <c r="E76" s="140">
        <f>E97*'Fixed Data'!$E$14</f>
        <v>0</v>
      </c>
      <c r="F76" s="140">
        <f>F97*'Fixed Data'!$E$14</f>
        <v>0</v>
      </c>
      <c r="G76" s="140">
        <f>G97*'Fixed Data'!$E$14</f>
        <v>0</v>
      </c>
      <c r="H76" s="140">
        <f>H97*'Fixed Data'!$E$14</f>
        <v>0</v>
      </c>
      <c r="I76" s="140">
        <f>I97*'Fixed Data'!$E$14</f>
        <v>0</v>
      </c>
      <c r="J76" s="140">
        <f>J97*'Fixed Data'!$E$14</f>
        <v>0</v>
      </c>
      <c r="K76" s="140">
        <f>K97*'Fixed Data'!$E$14</f>
        <v>0</v>
      </c>
      <c r="L76" s="140">
        <f>L97*'Fixed Data'!$E$14</f>
        <v>0</v>
      </c>
      <c r="M76" s="140">
        <f>M97*'Fixed Data'!$E$14</f>
        <v>0</v>
      </c>
      <c r="N76" s="140">
        <f>N97*'Fixed Data'!$E$14</f>
        <v>0</v>
      </c>
      <c r="O76" s="140">
        <f>O97*'Fixed Data'!$E$14</f>
        <v>0</v>
      </c>
      <c r="P76" s="140">
        <f>P97*'Fixed Data'!$E$14</f>
        <v>0</v>
      </c>
      <c r="Q76" s="140">
        <f>Q97*'Fixed Data'!$E$14</f>
        <v>0</v>
      </c>
      <c r="R76" s="140">
        <f>R97*'Fixed Data'!$E$14</f>
        <v>0</v>
      </c>
      <c r="S76" s="140">
        <f>S97*'Fixed Data'!$E$14</f>
        <v>0</v>
      </c>
      <c r="T76" s="140">
        <f>T97*'Fixed Data'!$E$14</f>
        <v>0</v>
      </c>
      <c r="U76" s="140">
        <f>U97*'Fixed Data'!$E$14</f>
        <v>0</v>
      </c>
      <c r="V76" s="140">
        <f>V97*'Fixed Data'!$E$14</f>
        <v>0</v>
      </c>
      <c r="W76" s="140">
        <f>W97*'Fixed Data'!$E$14</f>
        <v>0</v>
      </c>
      <c r="X76" s="140">
        <f>X97*'Fixed Data'!$E$14</f>
        <v>0</v>
      </c>
      <c r="Y76" s="140">
        <f>Y97*'Fixed Data'!$E$14</f>
        <v>0</v>
      </c>
      <c r="Z76" s="140">
        <f>Z97*'Fixed Data'!$E$14</f>
        <v>0</v>
      </c>
      <c r="AA76" s="140">
        <f>AA97*'Fixed Data'!$E$14</f>
        <v>0</v>
      </c>
      <c r="AB76" s="140">
        <f>AB97*'Fixed Data'!$E$14</f>
        <v>0</v>
      </c>
      <c r="AC76" s="140">
        <f>AC97*'Fixed Data'!$E$14</f>
        <v>0</v>
      </c>
      <c r="AD76" s="140">
        <f>AD97*'Fixed Data'!$E$14</f>
        <v>0</v>
      </c>
      <c r="AE76" s="140">
        <f>AE97*'Fixed Data'!$E$14</f>
        <v>0</v>
      </c>
      <c r="AF76" s="140">
        <f>AF97*'Fixed Data'!$E$14</f>
        <v>0</v>
      </c>
      <c r="AG76" s="140">
        <f>AG97*'Fixed Data'!$E$14</f>
        <v>0</v>
      </c>
      <c r="AH76" s="140">
        <f>AH97*'Fixed Data'!$E$14</f>
        <v>0</v>
      </c>
      <c r="AI76" s="140">
        <f>AI97*'Fixed Data'!$E$14</f>
        <v>0</v>
      </c>
      <c r="AJ76" s="140">
        <f>AJ97*'Fixed Data'!$E$14</f>
        <v>0</v>
      </c>
      <c r="AK76" s="140">
        <f>AK97*'Fixed Data'!$E$14</f>
        <v>0</v>
      </c>
      <c r="AL76" s="140">
        <f>AL97*'Fixed Data'!$E$14</f>
        <v>0</v>
      </c>
      <c r="AM76" s="140">
        <f>AM97*'Fixed Data'!$E$14</f>
        <v>0</v>
      </c>
      <c r="AN76" s="140">
        <f>AN97*'Fixed Data'!$E$14</f>
        <v>0</v>
      </c>
      <c r="AO76" s="140">
        <f>AO97*'Fixed Data'!$E$14</f>
        <v>0</v>
      </c>
      <c r="AP76" s="140">
        <f>AP97*'Fixed Data'!$E$14</f>
        <v>0</v>
      </c>
      <c r="AQ76" s="140">
        <f>AQ97*'Fixed Data'!$E$14</f>
        <v>0</v>
      </c>
      <c r="AR76" s="140">
        <f>AR97*'Fixed Data'!$E$14</f>
        <v>0</v>
      </c>
      <c r="AS76" s="140">
        <f>AS97*'Fixed Data'!$E$14</f>
        <v>0</v>
      </c>
      <c r="AT76" s="140">
        <f>AT97*'Fixed Data'!$E$14</f>
        <v>0</v>
      </c>
      <c r="AU76" s="140">
        <f>AU97*'Fixed Data'!$E$14</f>
        <v>0</v>
      </c>
      <c r="AV76" s="140">
        <f>AV97*'Fixed Data'!$E$14</f>
        <v>0</v>
      </c>
      <c r="AW76" s="140">
        <f>AW97*'Fixed Data'!$E$14</f>
        <v>0</v>
      </c>
      <c r="AX76" s="140">
        <f>AX97*'Fixed Data'!$E$14</f>
        <v>0</v>
      </c>
      <c r="AY76" s="140">
        <f>AY97*'Fixed Data'!$E$14</f>
        <v>0</v>
      </c>
      <c r="AZ76" s="140">
        <f>AZ97*'Fixed Data'!$E$14</f>
        <v>0</v>
      </c>
      <c r="BA76" s="140">
        <f>BA97*'Fixed Data'!$E$14</f>
        <v>0</v>
      </c>
      <c r="BB76" s="140">
        <f>BB97*'Fixed Data'!$E$14</f>
        <v>0</v>
      </c>
      <c r="BC76" s="140">
        <f>BC97*'Fixed Data'!$E$14</f>
        <v>0</v>
      </c>
      <c r="BD76" s="140">
        <f>BD97*'Fixed Data'!$E$14</f>
        <v>0</v>
      </c>
      <c r="BE76" s="140">
        <f>BE97*'Fixed Data'!$E$14</f>
        <v>0</v>
      </c>
    </row>
    <row r="77" spans="1:57" ht="15" customHeight="1">
      <c r="A77" s="338"/>
      <c r="B77" s="36" t="s">
        <v>205</v>
      </c>
      <c r="D77" s="36" t="s">
        <v>196</v>
      </c>
      <c r="E77" s="140">
        <f>E98*'Fixed Data'!$E$15</f>
        <v>0</v>
      </c>
      <c r="F77" s="140">
        <f>F98*'Fixed Data'!$E$15</f>
        <v>0</v>
      </c>
      <c r="G77" s="140">
        <f>G98*'Fixed Data'!$E$15</f>
        <v>0</v>
      </c>
      <c r="H77" s="140">
        <f>H98*'Fixed Data'!$E$15</f>
        <v>0</v>
      </c>
      <c r="I77" s="140">
        <f>I98*'Fixed Data'!$E$15</f>
        <v>0</v>
      </c>
      <c r="J77" s="140">
        <f>J98*'Fixed Data'!$E$15</f>
        <v>0</v>
      </c>
      <c r="K77" s="140">
        <f>K98*'Fixed Data'!$E$15</f>
        <v>0</v>
      </c>
      <c r="L77" s="140">
        <f>L98*'Fixed Data'!$E$15</f>
        <v>0</v>
      </c>
      <c r="M77" s="140">
        <f>M98*'Fixed Data'!$E$15</f>
        <v>0</v>
      </c>
      <c r="N77" s="140">
        <f>N98*'Fixed Data'!$E$15</f>
        <v>0</v>
      </c>
      <c r="O77" s="140">
        <f>O98*'Fixed Data'!$E$15</f>
        <v>0</v>
      </c>
      <c r="P77" s="140">
        <f>P98*'Fixed Data'!$E$15</f>
        <v>0</v>
      </c>
      <c r="Q77" s="140">
        <f>Q98*'Fixed Data'!$E$15</f>
        <v>0</v>
      </c>
      <c r="R77" s="140">
        <f>R98*'Fixed Data'!$E$15</f>
        <v>0</v>
      </c>
      <c r="S77" s="140">
        <f>S98*'Fixed Data'!$E$15</f>
        <v>0</v>
      </c>
      <c r="T77" s="140">
        <f>T98*'Fixed Data'!$E$15</f>
        <v>0</v>
      </c>
      <c r="U77" s="140">
        <f>U98*'Fixed Data'!$E$15</f>
        <v>0</v>
      </c>
      <c r="V77" s="140">
        <f>V98*'Fixed Data'!$E$15</f>
        <v>0</v>
      </c>
      <c r="W77" s="140">
        <f>W98*'Fixed Data'!$E$15</f>
        <v>0</v>
      </c>
      <c r="X77" s="140">
        <f>X98*'Fixed Data'!$E$15</f>
        <v>0</v>
      </c>
      <c r="Y77" s="140">
        <f>Y98*'Fixed Data'!$E$15</f>
        <v>0</v>
      </c>
      <c r="Z77" s="140">
        <f>Z98*'Fixed Data'!$E$15</f>
        <v>0</v>
      </c>
      <c r="AA77" s="140">
        <f>AA98*'Fixed Data'!$E$15</f>
        <v>0</v>
      </c>
      <c r="AB77" s="140">
        <f>AB98*'Fixed Data'!$E$15</f>
        <v>0</v>
      </c>
      <c r="AC77" s="140">
        <f>AC98*'Fixed Data'!$E$15</f>
        <v>0</v>
      </c>
      <c r="AD77" s="140">
        <f>AD98*'Fixed Data'!$E$15</f>
        <v>0</v>
      </c>
      <c r="AE77" s="140">
        <f>AE98*'Fixed Data'!$E$15</f>
        <v>0</v>
      </c>
      <c r="AF77" s="140">
        <f>AF98*'Fixed Data'!$E$15</f>
        <v>0</v>
      </c>
      <c r="AG77" s="140">
        <f>AG98*'Fixed Data'!$E$15</f>
        <v>0</v>
      </c>
      <c r="AH77" s="140">
        <f>AH98*'Fixed Data'!$E$15</f>
        <v>0</v>
      </c>
      <c r="AI77" s="140">
        <f>AI98*'Fixed Data'!$E$15</f>
        <v>0</v>
      </c>
      <c r="AJ77" s="140">
        <f>AJ98*'Fixed Data'!$E$15</f>
        <v>0</v>
      </c>
      <c r="AK77" s="140">
        <f>AK98*'Fixed Data'!$E$15</f>
        <v>0</v>
      </c>
      <c r="AL77" s="140">
        <f>AL98*'Fixed Data'!$E$15</f>
        <v>0</v>
      </c>
      <c r="AM77" s="140">
        <f>AM98*'Fixed Data'!$E$15</f>
        <v>0</v>
      </c>
      <c r="AN77" s="140">
        <f>AN98*'Fixed Data'!$E$15</f>
        <v>0</v>
      </c>
      <c r="AO77" s="140">
        <f>AO98*'Fixed Data'!$E$15</f>
        <v>0</v>
      </c>
      <c r="AP77" s="140">
        <f>AP98*'Fixed Data'!$E$15</f>
        <v>0</v>
      </c>
      <c r="AQ77" s="140">
        <f>AQ98*'Fixed Data'!$E$15</f>
        <v>0</v>
      </c>
      <c r="AR77" s="140">
        <f>AR98*'Fixed Data'!$E$15</f>
        <v>0</v>
      </c>
      <c r="AS77" s="140">
        <f>AS98*'Fixed Data'!$E$15</f>
        <v>0</v>
      </c>
      <c r="AT77" s="140">
        <f>AT98*'Fixed Data'!$E$15</f>
        <v>0</v>
      </c>
      <c r="AU77" s="140">
        <f>AU98*'Fixed Data'!$E$15</f>
        <v>0</v>
      </c>
      <c r="AV77" s="140">
        <f>AV98*'Fixed Data'!$E$15</f>
        <v>0</v>
      </c>
      <c r="AW77" s="140">
        <f>AW98*'Fixed Data'!$E$15</f>
        <v>0</v>
      </c>
      <c r="AX77" s="140">
        <f>AX98*'Fixed Data'!$E$15</f>
        <v>0</v>
      </c>
      <c r="AY77" s="140">
        <f>AY98*'Fixed Data'!$E$15</f>
        <v>0</v>
      </c>
      <c r="AZ77" s="140">
        <f>AZ98*'Fixed Data'!$E$15</f>
        <v>0</v>
      </c>
      <c r="BA77" s="140">
        <f>BA98*'Fixed Data'!$E$15</f>
        <v>0</v>
      </c>
      <c r="BB77" s="140">
        <f>BB98*'Fixed Data'!$E$15</f>
        <v>0</v>
      </c>
      <c r="BC77" s="140">
        <f>BC98*'Fixed Data'!$E$15</f>
        <v>0</v>
      </c>
      <c r="BD77" s="140">
        <f>BD98*'Fixed Data'!$E$15</f>
        <v>0</v>
      </c>
      <c r="BE77" s="140">
        <f>BE98*'Fixed Data'!$E$15</f>
        <v>0</v>
      </c>
    </row>
    <row r="78" spans="1:57" ht="15" customHeight="1">
      <c r="A78" s="338"/>
      <c r="B78" s="36" t="s">
        <v>206</v>
      </c>
      <c r="D78" s="36" t="s">
        <v>196</v>
      </c>
      <c r="E78" s="140">
        <f>'Fixed Data'!$K$9*E99/1000000</f>
        <v>0</v>
      </c>
      <c r="F78" s="140">
        <f>'Fixed Data'!$K$9*F99/1000000</f>
        <v>0</v>
      </c>
      <c r="G78" s="140">
        <f>'Fixed Data'!$K$9*G99/1000000</f>
        <v>0</v>
      </c>
      <c r="H78" s="140">
        <f>'Fixed Data'!$K$9*H99/1000000</f>
        <v>0</v>
      </c>
      <c r="I78" s="140">
        <f>'Fixed Data'!$K$9*I99/1000000</f>
        <v>0</v>
      </c>
      <c r="J78" s="140">
        <f>'Fixed Data'!$K$9*J99/1000000</f>
        <v>0</v>
      </c>
      <c r="K78" s="140">
        <f>'Fixed Data'!$K$9*K99/1000000</f>
        <v>0</v>
      </c>
      <c r="L78" s="140">
        <f>'Fixed Data'!$K$9*L99/1000000</f>
        <v>0</v>
      </c>
      <c r="M78" s="140">
        <f>'Fixed Data'!$K$9*M99/1000000</f>
        <v>0</v>
      </c>
      <c r="N78" s="140">
        <f>'Fixed Data'!$K$9*N99/1000000</f>
        <v>0</v>
      </c>
      <c r="O78" s="140">
        <f>'Fixed Data'!$K$9*O99/1000000</f>
        <v>0</v>
      </c>
      <c r="P78" s="140">
        <f>'Fixed Data'!$K$9*P99/1000000</f>
        <v>0</v>
      </c>
      <c r="Q78" s="140">
        <f>'Fixed Data'!$K$9*Q99/1000000</f>
        <v>0</v>
      </c>
      <c r="R78" s="140">
        <f>'Fixed Data'!$K$9*R99/1000000</f>
        <v>0</v>
      </c>
      <c r="S78" s="140">
        <f>'Fixed Data'!$K$9*S99/1000000</f>
        <v>0</v>
      </c>
      <c r="T78" s="140">
        <f>'Fixed Data'!$K$9*T99/1000000</f>
        <v>0</v>
      </c>
      <c r="U78" s="140">
        <f>'Fixed Data'!$K$9*U99/1000000</f>
        <v>0</v>
      </c>
      <c r="V78" s="140">
        <f>'Fixed Data'!$K$9*V99/1000000</f>
        <v>0</v>
      </c>
      <c r="W78" s="140">
        <f>'Fixed Data'!$K$9*W99/1000000</f>
        <v>0</v>
      </c>
      <c r="X78" s="140">
        <f>'Fixed Data'!$K$9*X99/1000000</f>
        <v>0</v>
      </c>
      <c r="Y78" s="140">
        <f>'Fixed Data'!$K$9*Y99/1000000</f>
        <v>0</v>
      </c>
      <c r="Z78" s="140">
        <f>'Fixed Data'!$K$9*Z99/1000000</f>
        <v>0</v>
      </c>
      <c r="AA78" s="140">
        <f>'Fixed Data'!$K$9*AA99/1000000</f>
        <v>0</v>
      </c>
      <c r="AB78" s="140">
        <f>'Fixed Data'!$K$9*AB99/1000000</f>
        <v>0</v>
      </c>
      <c r="AC78" s="140">
        <f>'Fixed Data'!$K$9*AC99/1000000</f>
        <v>0</v>
      </c>
      <c r="AD78" s="140">
        <f>'Fixed Data'!$K$9*AD99/1000000</f>
        <v>0</v>
      </c>
      <c r="AE78" s="140">
        <f>'Fixed Data'!$K$9*AE99/1000000</f>
        <v>0</v>
      </c>
      <c r="AF78" s="140">
        <f>'Fixed Data'!$K$9*AF99/1000000</f>
        <v>0</v>
      </c>
      <c r="AG78" s="140">
        <f>'Fixed Data'!$K$9*AG99/1000000</f>
        <v>0</v>
      </c>
      <c r="AH78" s="140">
        <f>'Fixed Data'!$K$9*AH99/1000000</f>
        <v>0</v>
      </c>
      <c r="AI78" s="140">
        <f>'Fixed Data'!$K$9*AI99/1000000</f>
        <v>0</v>
      </c>
      <c r="AJ78" s="140">
        <f>'Fixed Data'!$K$9*AJ99/1000000</f>
        <v>0</v>
      </c>
      <c r="AK78" s="140">
        <f>'Fixed Data'!$K$9*AK99/1000000</f>
        <v>0</v>
      </c>
      <c r="AL78" s="140">
        <f>'Fixed Data'!$K$9*AL99/1000000</f>
        <v>0</v>
      </c>
      <c r="AM78" s="140">
        <f>'Fixed Data'!$K$9*AM99/1000000</f>
        <v>0</v>
      </c>
      <c r="AN78" s="140">
        <f>'Fixed Data'!$K$9*AN99/1000000</f>
        <v>0</v>
      </c>
      <c r="AO78" s="140">
        <f>'Fixed Data'!$K$9*AO99/1000000</f>
        <v>0</v>
      </c>
      <c r="AP78" s="140">
        <f>'Fixed Data'!$K$9*AP99/1000000</f>
        <v>0</v>
      </c>
      <c r="AQ78" s="140">
        <f>'Fixed Data'!$K$9*AQ99/1000000</f>
        <v>0</v>
      </c>
      <c r="AR78" s="140">
        <f>'Fixed Data'!$K$9*AR99/1000000</f>
        <v>0</v>
      </c>
      <c r="AS78" s="140">
        <f>'Fixed Data'!$K$9*AS99/1000000</f>
        <v>0</v>
      </c>
      <c r="AT78" s="140">
        <f>'Fixed Data'!$K$9*AT99/1000000</f>
        <v>0</v>
      </c>
      <c r="AU78" s="140">
        <f>'Fixed Data'!$K$9*AU99/1000000</f>
        <v>0</v>
      </c>
      <c r="AV78" s="140">
        <f>'Fixed Data'!$K$9*AV99/1000000</f>
        <v>0</v>
      </c>
      <c r="AW78" s="140">
        <f>'Fixed Data'!$K$9*AW99/1000000</f>
        <v>0</v>
      </c>
      <c r="AX78" s="140">
        <f>'Fixed Data'!$K$9*AX99/1000000</f>
        <v>0</v>
      </c>
      <c r="AY78" s="140">
        <f>'Fixed Data'!$K$9*AY99/1000000</f>
        <v>0</v>
      </c>
      <c r="AZ78" s="140">
        <f>'Fixed Data'!$K$9*AZ99/1000000</f>
        <v>0</v>
      </c>
      <c r="BA78" s="140">
        <f>'Fixed Data'!$K$9*BA99/1000000</f>
        <v>0</v>
      </c>
      <c r="BB78" s="140">
        <f>'Fixed Data'!$K$9*BB99/1000000</f>
        <v>0</v>
      </c>
      <c r="BC78" s="140">
        <f>'Fixed Data'!$K$9*BC99/1000000</f>
        <v>0</v>
      </c>
      <c r="BD78" s="140">
        <f>'Fixed Data'!$K$9*BD99/1000000</f>
        <v>0</v>
      </c>
      <c r="BE78" s="140">
        <f>'Fixed Data'!$K$9*BE99/1000000</f>
        <v>0</v>
      </c>
    </row>
    <row r="79" spans="1:57" ht="15" customHeight="1">
      <c r="A79" s="338"/>
      <c r="B79" s="36" t="s">
        <v>207</v>
      </c>
      <c r="D79" s="36" t="s">
        <v>196</v>
      </c>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row>
    <row r="80" spans="1:57" ht="15" customHeight="1">
      <c r="A80" s="338"/>
      <c r="B80" s="36" t="s">
        <v>208</v>
      </c>
      <c r="D80" s="36" t="s">
        <v>196</v>
      </c>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row>
    <row r="81" spans="1:57" ht="15" customHeight="1">
      <c r="A81" s="338"/>
      <c r="B81" s="36" t="s">
        <v>209</v>
      </c>
      <c r="D81" s="36" t="s">
        <v>196</v>
      </c>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row>
    <row r="82" spans="1:57" ht="15.75" customHeight="1" thickBot="1">
      <c r="A82" s="339"/>
      <c r="B82" s="143" t="s">
        <v>210</v>
      </c>
      <c r="C82" s="143"/>
      <c r="D82" s="143" t="s">
        <v>196</v>
      </c>
      <c r="E82" s="144">
        <f>SUM(E71:E81)</f>
        <v>0</v>
      </c>
      <c r="F82" s="144">
        <f t="shared" ref="F82:BE82" si="9">SUM(F71:F81)</f>
        <v>2.2263557493263589E-2</v>
      </c>
      <c r="G82" s="144">
        <f t="shared" si="9"/>
        <v>4.637102604607591E-2</v>
      </c>
      <c r="H82" s="144">
        <f t="shared" si="9"/>
        <v>7.0461906695282656E-2</v>
      </c>
      <c r="I82" s="144">
        <f t="shared" si="9"/>
        <v>0.10957315330708238</v>
      </c>
      <c r="J82" s="144">
        <f t="shared" si="9"/>
        <v>0.20204015277308346</v>
      </c>
      <c r="K82" s="144">
        <f t="shared" si="9"/>
        <v>0.24419066347363433</v>
      </c>
      <c r="L82" s="144">
        <f t="shared" si="9"/>
        <v>0.26860972982099773</v>
      </c>
      <c r="M82" s="144">
        <f t="shared" si="9"/>
        <v>0.28954035811873785</v>
      </c>
      <c r="N82" s="144">
        <f t="shared" si="9"/>
        <v>0.31395942446610126</v>
      </c>
      <c r="O82" s="144">
        <f t="shared" si="9"/>
        <v>0.33489005276384137</v>
      </c>
      <c r="P82" s="144">
        <f t="shared" si="9"/>
        <v>0.35930911911120478</v>
      </c>
      <c r="Q82" s="144">
        <f t="shared" si="9"/>
        <v>0.38023974740894489</v>
      </c>
      <c r="R82" s="144">
        <f t="shared" si="9"/>
        <v>0.40465881375630836</v>
      </c>
      <c r="S82" s="144">
        <f t="shared" si="9"/>
        <v>0.42558944205404842</v>
      </c>
      <c r="T82" s="144">
        <f t="shared" si="9"/>
        <v>0.45000850840141188</v>
      </c>
      <c r="U82" s="144">
        <f t="shared" si="9"/>
        <v>0.47093913669915188</v>
      </c>
      <c r="V82" s="144">
        <f t="shared" si="9"/>
        <v>0.49535820304651534</v>
      </c>
      <c r="W82" s="144">
        <f t="shared" si="9"/>
        <v>0.51628883134425552</v>
      </c>
      <c r="X82" s="144">
        <f t="shared" si="9"/>
        <v>0.54070789769161887</v>
      </c>
      <c r="Y82" s="144">
        <f t="shared" si="9"/>
        <v>0.56163852598935893</v>
      </c>
      <c r="Z82" s="144">
        <f t="shared" si="9"/>
        <v>0.58605759233672239</v>
      </c>
      <c r="AA82" s="144">
        <f t="shared" si="9"/>
        <v>0.60698822063446256</v>
      </c>
      <c r="AB82" s="144">
        <f t="shared" si="9"/>
        <v>0.6314072869818258</v>
      </c>
      <c r="AC82" s="144">
        <f t="shared" si="9"/>
        <v>0.65233791527956608</v>
      </c>
      <c r="AD82" s="144">
        <f t="shared" si="9"/>
        <v>0.67675698162692943</v>
      </c>
      <c r="AE82" s="144">
        <f t="shared" si="9"/>
        <v>0</v>
      </c>
      <c r="AF82" s="144">
        <f t="shared" si="9"/>
        <v>0</v>
      </c>
      <c r="AG82" s="144">
        <f t="shared" si="9"/>
        <v>0</v>
      </c>
      <c r="AH82" s="144">
        <f t="shared" si="9"/>
        <v>0</v>
      </c>
      <c r="AI82" s="144">
        <f t="shared" si="9"/>
        <v>0</v>
      </c>
      <c r="AJ82" s="144">
        <f t="shared" si="9"/>
        <v>0</v>
      </c>
      <c r="AK82" s="144">
        <f t="shared" si="9"/>
        <v>0</v>
      </c>
      <c r="AL82" s="144">
        <f t="shared" si="9"/>
        <v>0</v>
      </c>
      <c r="AM82" s="144">
        <f t="shared" si="9"/>
        <v>0</v>
      </c>
      <c r="AN82" s="144">
        <f>SUM(AN71:AN81)</f>
        <v>0</v>
      </c>
      <c r="AO82" s="144">
        <f t="shared" si="9"/>
        <v>0</v>
      </c>
      <c r="AP82" s="144">
        <f t="shared" si="9"/>
        <v>0</v>
      </c>
      <c r="AQ82" s="144">
        <f t="shared" si="9"/>
        <v>0</v>
      </c>
      <c r="AR82" s="144">
        <f t="shared" si="9"/>
        <v>0</v>
      </c>
      <c r="AS82" s="144">
        <f t="shared" si="9"/>
        <v>0</v>
      </c>
      <c r="AT82" s="144">
        <f t="shared" si="9"/>
        <v>0</v>
      </c>
      <c r="AU82" s="144">
        <f t="shared" si="9"/>
        <v>0</v>
      </c>
      <c r="AV82" s="144">
        <f t="shared" si="9"/>
        <v>0</v>
      </c>
      <c r="AW82" s="144">
        <f t="shared" si="9"/>
        <v>0</v>
      </c>
      <c r="AX82" s="144">
        <f t="shared" si="9"/>
        <v>0</v>
      </c>
      <c r="AY82" s="144">
        <f t="shared" si="9"/>
        <v>0</v>
      </c>
      <c r="AZ82" s="144">
        <f t="shared" si="9"/>
        <v>0</v>
      </c>
      <c r="BA82" s="144">
        <f t="shared" si="9"/>
        <v>0</v>
      </c>
      <c r="BB82" s="144">
        <f t="shared" si="9"/>
        <v>0</v>
      </c>
      <c r="BC82" s="144">
        <f t="shared" si="9"/>
        <v>0</v>
      </c>
      <c r="BD82" s="144">
        <f t="shared" si="9"/>
        <v>0</v>
      </c>
      <c r="BE82" s="144">
        <f t="shared" si="9"/>
        <v>0</v>
      </c>
    </row>
    <row r="83" spans="1:57">
      <c r="B83" s="37" t="s">
        <v>397</v>
      </c>
      <c r="C83" s="37"/>
      <c r="D83" s="37" t="s">
        <v>196</v>
      </c>
      <c r="E83" s="182">
        <f>IF('Fixed Data'!$J$12=FALSE,E70+E82,E70)</f>
        <v>-0.18928722775337431</v>
      </c>
      <c r="F83" s="182">
        <f>IF('Fixed Data'!$J$12=FALSE,F70+F82,F70)</f>
        <v>-0.13853409847694304</v>
      </c>
      <c r="G83" s="182">
        <f>IF('Fixed Data'!$J$12=FALSE,G70+G82,G70)</f>
        <v>-8.3845353082563967E-2</v>
      </c>
      <c r="H83" s="182">
        <f>IF('Fixed Data'!$J$12=FALSE,H70+H82,H70)</f>
        <v>-0.11217454437655192</v>
      </c>
      <c r="I83" s="182">
        <f>IF('Fixed Data'!$J$12=FALSE,I70+I82,I70)</f>
        <v>-0.23329434512457436</v>
      </c>
      <c r="J83" s="182">
        <f>IF('Fixed Data'!$J$12=FALSE,J70+J82,J70)</f>
        <v>0.21758070685480177</v>
      </c>
      <c r="K83" s="182">
        <f>IF('Fixed Data'!$J$12=FALSE,K70+K82,K70)</f>
        <v>0.27381762350676014</v>
      </c>
      <c r="L83" s="182">
        <f>IF('Fixed Data'!$J$12=FALSE,L70+L82,L70)</f>
        <v>0.31215888297992989</v>
      </c>
      <c r="M83" s="182">
        <f>IF('Fixed Data'!$J$12=FALSE,M70+M82,M70)</f>
        <v>0.34684749157787503</v>
      </c>
      <c r="N83" s="182">
        <f>IF('Fixed Data'!$J$12=FALSE,N70+N82,N70)</f>
        <v>0.38486032539984233</v>
      </c>
      <c r="O83" s="182">
        <f>IF('Fixed Data'!$J$12=FALSE,O70+O82,O70)</f>
        <v>0.41922050834658509</v>
      </c>
      <c r="P83" s="182">
        <f>IF('Fixed Data'!$J$12=FALSE,P70+P82,P70)</f>
        <v>0.45690491651734999</v>
      </c>
      <c r="Q83" s="182">
        <f>IF('Fixed Data'!$J$12=FALSE,Q70+Q82,Q70)</f>
        <v>0.49093667381289036</v>
      </c>
      <c r="R83" s="182">
        <f>IF('Fixed Data'!$J$12=FALSE,R70+R82,R70)</f>
        <v>0.52829265633245281</v>
      </c>
      <c r="S83" s="182">
        <f>IF('Fixed Data'!$J$12=FALSE,S70+S82,S70)</f>
        <v>0.56199598797679073</v>
      </c>
      <c r="T83" s="182">
        <f>IF('Fixed Data'!$J$12=FALSE,T70+T82,T70)</f>
        <v>0.59902354484515086</v>
      </c>
      <c r="U83" s="182">
        <f>IF('Fixed Data'!$J$12=FALSE,U70+U82,U70)</f>
        <v>0.63239845083828616</v>
      </c>
      <c r="V83" s="182">
        <f>IF('Fixed Data'!$J$12=FALSE,V70+V82,V70)</f>
        <v>0.6690975820554439</v>
      </c>
      <c r="W83" s="182">
        <f>IF('Fixed Data'!$J$12=FALSE,W70+W82,W70)</f>
        <v>0.70214406239737703</v>
      </c>
      <c r="X83" s="182">
        <f>IF('Fixed Data'!$J$12=FALSE,X70+X82,X70)</f>
        <v>0.73851476796333215</v>
      </c>
      <c r="Y83" s="182">
        <f>IF('Fixed Data'!$J$12=FALSE,Y70+Y82,Y70)</f>
        <v>0.77123282265406279</v>
      </c>
      <c r="Z83" s="182">
        <f>IF('Fixed Data'!$J$12=FALSE,Z70+Z82,Z70)</f>
        <v>0.80727510256881563</v>
      </c>
      <c r="AA83" s="182">
        <f>IF('Fixed Data'!$J$12=FALSE,AA70+AA82,AA70)</f>
        <v>0.83966473160834387</v>
      </c>
      <c r="AB83" s="182">
        <f>IF('Fixed Data'!$J$12=FALSE,AB70+AB82,AB70)</f>
        <v>0.8753785858718941</v>
      </c>
      <c r="AC83" s="182">
        <f>IF('Fixed Data'!$J$12=FALSE,AC70+AC82,AC70)</f>
        <v>0.90743978926022018</v>
      </c>
      <c r="AD83" s="182">
        <f>IF('Fixed Data'!$J$12=FALSE,AD70+AD82,AD70)</f>
        <v>0.99621291712186499</v>
      </c>
      <c r="AE83" s="182">
        <f>IF('Fixed Data'!$J$12=FALSE,AE70+AE82,AE70)</f>
        <v>0.17266659149514033</v>
      </c>
      <c r="AF83" s="182">
        <f>IF('Fixed Data'!$J$12=FALSE,AF70+AF82,AF70)</f>
        <v>0.17037997518134052</v>
      </c>
      <c r="AG83" s="182">
        <f>IF('Fixed Data'!$J$12=FALSE,AG70+AG82,AG70)</f>
        <v>0.16809335886754073</v>
      </c>
      <c r="AH83" s="182">
        <f>IF('Fixed Data'!$J$12=FALSE,AH70+AH82,AH70)</f>
        <v>0.16580674255374089</v>
      </c>
      <c r="AI83" s="182">
        <f>IF('Fixed Data'!$J$12=FALSE,AI70+AI82,AI70)</f>
        <v>0.16352012623994111</v>
      </c>
      <c r="AJ83" s="182">
        <f>IF('Fixed Data'!$J$12=FALSE,AJ70+AJ82,AJ70)</f>
        <v>0.16123350992614127</v>
      </c>
      <c r="AK83" s="182">
        <f>IF('Fixed Data'!$J$12=FALSE,AK70+AK82,AK70)</f>
        <v>0.15894689361234146</v>
      </c>
      <c r="AL83" s="182">
        <f>IF('Fixed Data'!$J$12=FALSE,AL70+AL82,AL70)</f>
        <v>0.15666027729854165</v>
      </c>
      <c r="AM83" s="182">
        <f>IF('Fixed Data'!$J$12=FALSE,AM70+AM82,AM70)</f>
        <v>0.15437366098474184</v>
      </c>
      <c r="AN83" s="182">
        <f>IF('Fixed Data'!$J$12=FALSE,AN70+AN82,AN70)</f>
        <v>0.15208704467094203</v>
      </c>
      <c r="AO83" s="182">
        <f>IF('Fixed Data'!$J$12=FALSE,AO70+AO82,AO70)</f>
        <v>0.14980042835714219</v>
      </c>
      <c r="AP83" s="182">
        <f>IF('Fixed Data'!$J$12=FALSE,AP70+AP82,AP70)</f>
        <v>0.14751381204334241</v>
      </c>
      <c r="AQ83" s="182">
        <f>IF('Fixed Data'!$J$12=FALSE,AQ70+AQ82,AQ70)</f>
        <v>0.1452271957295426</v>
      </c>
      <c r="AR83" s="182">
        <f>IF('Fixed Data'!$J$12=FALSE,AR70+AR82,AR70)</f>
        <v>0.14294057941574279</v>
      </c>
      <c r="AS83" s="182">
        <f>IF('Fixed Data'!$J$12=FALSE,AS70+AS82,AS70)</f>
        <v>0.14065396310194297</v>
      </c>
      <c r="AT83" s="182">
        <f>IF('Fixed Data'!$J$12=FALSE,AT70+AT82,AT70)</f>
        <v>0.13836734678814316</v>
      </c>
      <c r="AU83" s="182">
        <f>IF('Fixed Data'!$J$12=FALSE,AU70+AU82,AU70)</f>
        <v>0.13608073047434335</v>
      </c>
      <c r="AV83" s="182">
        <f>IF('Fixed Data'!$J$12=FALSE,AV70+AV82,AV70)</f>
        <v>0.13379411416054354</v>
      </c>
      <c r="AW83" s="182">
        <f>IF('Fixed Data'!$J$12=FALSE,AW70+AW82,AW70)</f>
        <v>0.13150749784674373</v>
      </c>
      <c r="AX83" s="182">
        <f>IF('Fixed Data'!$J$12=FALSE,AX70+AX82,AX70)</f>
        <v>0.12922088153294392</v>
      </c>
      <c r="AY83" s="182">
        <f>IF('Fixed Data'!$J$12=FALSE,AY70+AY82,AY70)</f>
        <v>0.13628692345919918</v>
      </c>
      <c r="AZ83" s="182">
        <f>IF('Fixed Data'!$J$12=FALSE,AZ70+AZ82,AZ70)</f>
        <v>0.14057573755103031</v>
      </c>
      <c r="BA83" s="182">
        <f>IF('Fixed Data'!$J$12=FALSE,BA70+BA82,BA70)</f>
        <v>0.14236334362544872</v>
      </c>
      <c r="BB83" s="182">
        <f>IF('Fixed Data'!$J$12=FALSE,BB70+BB82,BB70)</f>
        <v>0.14609706819085061</v>
      </c>
      <c r="BC83" s="182">
        <f>IF('Fixed Data'!$J$12=FALSE,BC70+BC82,BC70)</f>
        <v>0.1568055335401019</v>
      </c>
      <c r="BD83" s="182">
        <f>IF('Fixed Data'!$J$12=FALSE,BD70+BD82,BD70)</f>
        <v>0.14782208842694905</v>
      </c>
      <c r="BE83" s="182">
        <f>IF('Fixed Data'!$J$12=FALSE,BE70+BE82,BE70)</f>
        <v>0.13900285613939739</v>
      </c>
    </row>
    <row r="84" spans="1:57" outlineLevel="1">
      <c r="B84" s="36" t="s">
        <v>398</v>
      </c>
      <c r="C84" s="183" t="s">
        <v>399</v>
      </c>
      <c r="D84" s="36" t="s">
        <v>223</v>
      </c>
      <c r="E84" s="184">
        <f>IFERROR(IF(E17&lt;($D$16),1,IF((E16-1)&gt;30,(D$84/(1+'Fixed Data'!$E$10)),(1/(1+'Fixed Data'!$E$9)^(E16-$E$16)))),0)</f>
        <v>1</v>
      </c>
      <c r="F84" s="184">
        <f>IFERROR(IF(F17&lt;($D$16),1,IF((F16-1)&gt;30,(E$84/(1+'Fixed Data'!$E$10)),(1/(1+'Fixed Data'!$E$9)^(F16-$E$16)))),0)</f>
        <v>0.96618357487922713</v>
      </c>
      <c r="G84" s="184">
        <f>IFERROR(IF(G17&lt;($D$16),1,IF((G16-1)&gt;30,(F$84/(1+'Fixed Data'!$E$10)),(1/(1+'Fixed Data'!$E$9)^(G16-$E$16)))),0)</f>
        <v>0.93351070036640305</v>
      </c>
      <c r="H84" s="184">
        <f>IFERROR(IF(H17&lt;($D$16),1,IF((H16-1)&gt;30,(G$84/(1+'Fixed Data'!$E$10)),(1/(1+'Fixed Data'!$E$9)^(H16-$E$16)))),0)</f>
        <v>0.90194270566802237</v>
      </c>
      <c r="I84" s="184">
        <f>IFERROR(IF(I17&lt;($D$16),1,IF((I16-1)&gt;30,(H$84/(1+'Fixed Data'!$E$10)),(1/(1+'Fixed Data'!$E$9)^(I16-$E$16)))),0)</f>
        <v>0.87144222769857238</v>
      </c>
      <c r="J84" s="184">
        <f>IFERROR(IF(J17&lt;($D$16),1,IF((J16-1)&gt;30,(I$84/(1+'Fixed Data'!$E$10)),(1/(1+'Fixed Data'!$E$9)^(J16-$E$16)))),0)</f>
        <v>0.84197316685852419</v>
      </c>
      <c r="K84" s="184">
        <f>IFERROR(IF(K17&lt;($D$16),1,IF((K16-1)&gt;30,(J$84/(1+'Fixed Data'!$E$10)),(1/(1+'Fixed Data'!$E$9)^(K16-$E$16)))),0)</f>
        <v>0.81350064430775282</v>
      </c>
      <c r="L84" s="184">
        <f>IFERROR(IF(L17&lt;($D$16),1,IF((L16-1)&gt;30,(K$84/(1+'Fixed Data'!$E$10)),(1/(1+'Fixed Data'!$E$9)^(L16-$E$16)))),0)</f>
        <v>0.78599096068381913</v>
      </c>
      <c r="M84" s="184">
        <f>IFERROR(IF(M17&lt;($D$16),1,IF((M16-1)&gt;30,(L$84/(1+'Fixed Data'!$E$10)),(1/(1+'Fixed Data'!$E$9)^(M16-$E$16)))),0)</f>
        <v>0.75941155621625056</v>
      </c>
      <c r="N84" s="184">
        <f>IFERROR(IF(N17&lt;($D$16),1,IF((N16-1)&gt;30,(M$84/(1+'Fixed Data'!$E$10)),(1/(1+'Fixed Data'!$E$9)^(N16-$E$16)))),0)</f>
        <v>0.73373097218961414</v>
      </c>
      <c r="O84" s="184">
        <f>IFERROR(IF(O17&lt;($D$16),1,IF((O16-1)&gt;30,(N$84/(1+'Fixed Data'!$E$10)),(1/(1+'Fixed Data'!$E$9)^(O16-$E$16)))),0)</f>
        <v>0.70891881370977217</v>
      </c>
      <c r="P84" s="184">
        <f>IFERROR(IF(P17&lt;($D$16),1,IF((P16-1)&gt;30,(O$84/(1+'Fixed Data'!$E$10)),(1/(1+'Fixed Data'!$E$9)^(P16-$E$16)))),0)</f>
        <v>0.68494571372924851</v>
      </c>
      <c r="Q84" s="184">
        <f>IFERROR(IF(Q17&lt;($D$16),1,IF((Q16-1)&gt;30,(P$84/(1+'Fixed Data'!$E$10)),(1/(1+'Fixed Data'!$E$9)^(Q16-$E$16)))),0)</f>
        <v>0.66178329828912896</v>
      </c>
      <c r="R84" s="184">
        <f>IFERROR(IF(R17&lt;($D$16),1,IF((R16-1)&gt;30,(Q$84/(1+'Fixed Data'!$E$10)),(1/(1+'Fixed Data'!$E$9)^(R16-$E$16)))),0)</f>
        <v>0.63940415293635666</v>
      </c>
      <c r="S84" s="184">
        <f>IFERROR(IF(S17&lt;($D$16),1,IF((S16-1)&gt;30,(R$84/(1+'Fixed Data'!$E$10)),(1/(1+'Fixed Data'!$E$9)^(S16-$E$16)))),0)</f>
        <v>0.61778179027667302</v>
      </c>
      <c r="T84" s="184">
        <f>IFERROR(IF(T17&lt;($D$16),1,IF((T16-1)&gt;30,(S$84/(1+'Fixed Data'!$E$10)),(1/(1+'Fixed Data'!$E$9)^(T16-$E$16)))),0)</f>
        <v>0.59689061862480497</v>
      </c>
      <c r="U84" s="184">
        <f>IFERROR(IF(U17&lt;($D$16),1,IF((U16-1)&gt;30,(T$84/(1+'Fixed Data'!$E$10)),(1/(1+'Fixed Data'!$E$9)^(U16-$E$16)))),0)</f>
        <v>0.57670591171478747</v>
      </c>
      <c r="V84" s="184">
        <f>IFERROR(IF(V17&lt;($D$16),1,IF((V16-1)&gt;30,(U$84/(1+'Fixed Data'!$E$10)),(1/(1+'Fixed Data'!$E$9)^(V16-$E$16)))),0)</f>
        <v>0.55720377943457733</v>
      </c>
      <c r="W84" s="184">
        <f>IFERROR(IF(W17&lt;($D$16),1,IF((W16-1)&gt;30,(V$84/(1+'Fixed Data'!$E$10)),(1/(1+'Fixed Data'!$E$9)^(W16-$E$16)))),0)</f>
        <v>0.53836113955031628</v>
      </c>
      <c r="X84" s="184">
        <f>IFERROR(IF(X17&lt;($D$16),1,IF((X16-1)&gt;30,(W$84/(1+'Fixed Data'!$E$10)),(1/(1+'Fixed Data'!$E$9)^(X16-$E$16)))),0)</f>
        <v>0.52015569038677911</v>
      </c>
      <c r="Y84" s="184">
        <f>IFERROR(IF(Y17&lt;($D$16),1,IF((Y16-1)&gt;30,(X$84/(1+'Fixed Data'!$E$10)),(1/(1+'Fixed Data'!$E$9)^(Y16-$E$16)))),0)</f>
        <v>0.50256588443167061</v>
      </c>
      <c r="Z84" s="184">
        <f>IFERROR(IF(Z17&lt;($D$16),1,IF((Z16-1)&gt;30,(Y$84/(1+'Fixed Data'!$E$10)),(1/(1+'Fixed Data'!$E$9)^(Z16-$E$16)))),0)</f>
        <v>0.48557090283253213</v>
      </c>
      <c r="AA84" s="184">
        <f>IFERROR(IF(AA17&lt;($D$16),1,IF((AA16-1)&gt;30,(Z$84/(1+'Fixed Data'!$E$10)),(1/(1+'Fixed Data'!$E$9)^(AA16-$E$16)))),0)</f>
        <v>0.46915063075606966</v>
      </c>
      <c r="AB84" s="184">
        <f>IFERROR(IF(AB17&lt;($D$16),1,IF((AB16-1)&gt;30,(AA$84/(1+'Fixed Data'!$E$10)),(1/(1+'Fixed Data'!$E$9)^(AB16-$E$16)))),0)</f>
        <v>0.45328563358074364</v>
      </c>
      <c r="AC84" s="184">
        <f>IFERROR(IF(AC17&lt;($D$16),1,IF((AC16-1)&gt;30,(AB$84/(1+'Fixed Data'!$E$10)),(1/(1+'Fixed Data'!$E$9)^(AC16-$E$16)))),0)</f>
        <v>0.43795713389443841</v>
      </c>
      <c r="AD84" s="184">
        <f>IFERROR(IF(AD17&lt;($D$16),1,IF((AD16-1)&gt;30,(AC$84/(1+'Fixed Data'!$E$10)),(1/(1+'Fixed Data'!$E$9)^(AD16-$E$16)))),0)</f>
        <v>0.42314698926998884</v>
      </c>
      <c r="AE84" s="184">
        <f>IFERROR(IF(AE17&lt;($D$16),1,IF((AE16-1)&gt;30,(AD$84/(1+'Fixed Data'!$E$10)),(1/(1+'Fixed Data'!$E$9)^(AE16-$E$16)))),0)</f>
        <v>0.40883767079225974</v>
      </c>
      <c r="AF84" s="184">
        <f>IFERROR(IF(AF17&lt;($D$16),1,IF((AF16-1)&gt;30,(AE$84/(1+'Fixed Data'!$E$10)),(1/(1+'Fixed Data'!$E$9)^(AF16-$E$16)))),0)</f>
        <v>0.39501224231136206</v>
      </c>
      <c r="AG84" s="184">
        <f>IFERROR(IF(AG17&lt;($D$16),1,IF((AG16-1)&gt;30,(AF$84/(1+'Fixed Data'!$E$10)),(1/(1+'Fixed Data'!$E$9)^(AG16-$E$16)))),0)</f>
        <v>0.38165434039745127</v>
      </c>
      <c r="AH84" s="184">
        <f>IFERROR(IF(AH17&lt;($D$16),1,IF((AH16-1)&gt;30,(AG$84/(1+'Fixed Data'!$E$10)),(1/(1+'Fixed Data'!$E$9)^(AH16-$E$16)))),0)</f>
        <v>0.36874815497338298</v>
      </c>
      <c r="AI84" s="184">
        <f>IFERROR(IF(AI17&lt;($D$16),1,IF((AI16-1)&gt;30,(AH$84/(1+'Fixed Data'!$E$10)),(1/(1+'Fixed Data'!$E$9)^(AI16-$E$16)))),0)</f>
        <v>0.35627841060230236</v>
      </c>
      <c r="AJ84" s="184">
        <f>IFERROR(IF(AJ17&lt;($D$16),1,IF((AJ16-1)&gt;30,(AI$84/(1+'Fixed Data'!$E$10)),(1/(1+'Fixed Data'!$E$9)^(AJ16-$E$16)))),0)</f>
        <v>0.3459013695167984</v>
      </c>
      <c r="AK84" s="184">
        <f>IFERROR(IF(AK17&lt;($D$16),1,IF((AK16-1)&gt;30,(AJ$84/(1+'Fixed Data'!$E$10)),(1/(1+'Fixed Data'!$E$9)^(AK16-$E$16)))),0)</f>
        <v>0.33582657234640623</v>
      </c>
      <c r="AL84" s="184">
        <f>IFERROR(IF(AL17&lt;($D$16),1,IF((AL16-1)&gt;30,(AK$84/(1+'Fixed Data'!$E$10)),(1/(1+'Fixed Data'!$E$9)^(AL16-$E$16)))),0)</f>
        <v>0.32604521587029728</v>
      </c>
      <c r="AM84" s="184">
        <f>IFERROR(IF(AM17&lt;($D$16),1,IF((AM16-1)&gt;30,(AL$84/(1+'Fixed Data'!$E$10)),(1/(1+'Fixed Data'!$E$9)^(AM16-$E$16)))),0)</f>
        <v>0.31654875327213328</v>
      </c>
      <c r="AN84" s="184">
        <f>IFERROR(IF(AN17&lt;($D$16),1,IF((AN16-1)&gt;30,(AM$84/(1+'Fixed Data'!$E$10)),(1/(1+'Fixed Data'!$E$9)^(AN16-$E$16)))),0)</f>
        <v>0.30732888667197406</v>
      </c>
      <c r="AO84" s="184">
        <f>IFERROR(IF(AO17&lt;($D$16),1,IF((AO16-1)&gt;30,(AN$84/(1+'Fixed Data'!$E$10)),(1/(1+'Fixed Data'!$E$9)^(AO16-$E$16)))),0)</f>
        <v>0.29837755987570297</v>
      </c>
      <c r="AP84" s="184">
        <f>IFERROR(IF(AP17&lt;($D$16),1,IF((AP16-1)&gt;30,(AO$84/(1+'Fixed Data'!$E$10)),(1/(1+'Fixed Data'!$E$9)^(AP16-$E$16)))),0)</f>
        <v>0.28968695133563394</v>
      </c>
      <c r="AQ84" s="184">
        <f>IFERROR(IF(AQ17&lt;($D$16),1,IF((AQ16-1)&gt;30,(AP$84/(1+'Fixed Data'!$E$10)),(1/(1+'Fixed Data'!$E$9)^(AQ16-$E$16)))),0)</f>
        <v>0.28124946731614947</v>
      </c>
      <c r="AR84" s="184">
        <f>IFERROR(IF(AR17&lt;($D$16),1,IF((AR16-1)&gt;30,(AQ$84/(1+'Fixed Data'!$E$10)),(1/(1+'Fixed Data'!$E$9)^(AR16-$E$16)))),0)</f>
        <v>0.27305773525839755</v>
      </c>
      <c r="AS84" s="184">
        <f>IFERROR(IF(AS17&lt;($D$16),1,IF((AS16-1)&gt;30,(AR$84/(1+'Fixed Data'!$E$10)),(1/(1+'Fixed Data'!$E$9)^(AS16-$E$16)))),0)</f>
        <v>0.26510459733825004</v>
      </c>
      <c r="AT84" s="184">
        <f>IFERROR(IF(AT17&lt;($D$16),1,IF((AT16-1)&gt;30,(AS$84/(1+'Fixed Data'!$E$10)),(1/(1+'Fixed Data'!$E$9)^(AT16-$E$16)))),0)</f>
        <v>0.25738310421189325</v>
      </c>
      <c r="AU84" s="184">
        <f>IFERROR(IF(AU17&lt;($D$16),1,IF((AU16-1)&gt;30,(AT$84/(1+'Fixed Data'!$E$10)),(1/(1+'Fixed Data'!$E$9)^(AU16-$E$16)))),0)</f>
        <v>0.24988650894358569</v>
      </c>
      <c r="AV84" s="184">
        <f>IFERROR(IF(AV17&lt;($D$16),1,IF((AV16-1)&gt;30,(AU$84/(1+'Fixed Data'!$E$10)),(1/(1+'Fixed Data'!$E$9)^(AV16-$E$16)))),0)</f>
        <v>0.24260826111027736</v>
      </c>
      <c r="AW84" s="184">
        <f>IFERROR(IF(AW17&lt;($D$16),1,IF((AW16-1)&gt;30,(AV$84/(1+'Fixed Data'!$E$10)),(1/(1+'Fixed Data'!$E$9)^(AW16-$E$16)))),0)</f>
        <v>0.23554200107793918</v>
      </c>
      <c r="AX84" s="184">
        <f>IFERROR(IF(AX17&lt;($D$16),1,IF((AX16-1)&gt;30,(AW$84/(1+'Fixed Data'!$E$10)),(1/(1+'Fixed Data'!$E$9)^(AX16-$E$16)))),0)</f>
        <v>0.22868155444460114</v>
      </c>
      <c r="AY84" s="184">
        <f>IFERROR(IF(AY17&lt;($D$16),1,IF((AY16-1)&gt;30,(AX$84/(1+'Fixed Data'!$E$10)),(1/(1+'Fixed Data'!$E$9)^(AY16-$E$16)))),0)</f>
        <v>0.22202092664524381</v>
      </c>
      <c r="AZ84" s="184">
        <f>IFERROR(IF(AZ17&lt;($D$16),1,IF((AZ16-1)&gt;30,(AY$84/(1+'Fixed Data'!$E$10)),(1/(1+'Fixed Data'!$E$9)^(AZ16-$E$16)))),0)</f>
        <v>0.21555429771382895</v>
      </c>
      <c r="BA84" s="184">
        <f>IFERROR(IF(BA17&lt;($D$16),1,IF((BA16-1)&gt;30,(AZ$84/(1+'Fixed Data'!$E$10)),(1/(1+'Fixed Data'!$E$9)^(BA16-$E$16)))),0)</f>
        <v>0.20927601719789218</v>
      </c>
      <c r="BB84" s="184">
        <f>IFERROR(IF(BB17&lt;($D$16),1,IF((BB16-1)&gt;30,(BA$84/(1+'Fixed Data'!$E$10)),(1/(1+'Fixed Data'!$E$9)^(BB16-$E$16)))),0)</f>
        <v>0.20318059922125453</v>
      </c>
      <c r="BC84" s="184">
        <f>IFERROR(IF(BC17&lt;($D$16),1,IF((BC16-1)&gt;30,(BB$84/(1+'Fixed Data'!$E$10)),(1/(1+'Fixed Data'!$E$9)^(BC16-$E$16)))),0)</f>
        <v>0.19726271769053838</v>
      </c>
      <c r="BD84" s="184">
        <f>IFERROR(IF(BD17&lt;($D$16),1,IF((BD16-1)&gt;30,(BC$84/(1+'Fixed Data'!$E$10)),(1/(1+'Fixed Data'!$E$9)^(BD16-$E$16)))),0)</f>
        <v>0.1915172016412994</v>
      </c>
      <c r="BE84" s="184">
        <f>IFERROR(IF(BE17&lt;($D$16),1,IF((BE16-1)&gt;30,(BD$84/(1+'Fixed Data'!$E$10)),(1/(1+'Fixed Data'!$E$9)^(BE16-$E$16)))),0)</f>
        <v>0.18593903071970816</v>
      </c>
    </row>
    <row r="85" spans="1:57" outlineLevel="1">
      <c r="B85" s="185" t="s">
        <v>400</v>
      </c>
      <c r="C85" s="186" t="s">
        <v>401</v>
      </c>
      <c r="D85" s="185" t="s">
        <v>223</v>
      </c>
      <c r="E85" s="184">
        <f>IFERROR(IF(E17&lt;($D$16),1,IF((E16-1)&gt;30,(D$85/(1+'Fixed Data'!$E$12)),(1/(1+'Fixed Data'!$E$11)^(E16-$E$16)))),0)</f>
        <v>1</v>
      </c>
      <c r="F85" s="184">
        <f>IFERROR(IF(F17&lt;($D$16),1,IF((F16-1)&gt;30,(E$85/(1+'Fixed Data'!$E$12)),(1/(1+'Fixed Data'!$E$11)^(F16-$E$16)))),0)</f>
        <v>0.98522167487684742</v>
      </c>
      <c r="G85" s="184">
        <f>IFERROR(IF(G17&lt;($D$16),1,IF((G16-1)&gt;30,(F$85/(1+'Fixed Data'!$E$12)),(1/(1+'Fixed Data'!$E$11)^(G16-$E$16)))),0)</f>
        <v>0.9706617486471405</v>
      </c>
      <c r="H85" s="184">
        <f>IFERROR(IF(H17&lt;($D$16),1,IF((H16-1)&gt;30,(G$85/(1+'Fixed Data'!$E$12)),(1/(1+'Fixed Data'!$E$11)^(H16-$E$16)))),0)</f>
        <v>0.95631699374102519</v>
      </c>
      <c r="I85" s="184">
        <f>IFERROR(IF(I17&lt;($D$16),1,IF((I16-1)&gt;30,(H$85/(1+'Fixed Data'!$E$12)),(1/(1+'Fixed Data'!$E$11)^(I16-$E$16)))),0)</f>
        <v>0.94218423028672449</v>
      </c>
      <c r="J85" s="184">
        <f>IFERROR(IF(J17&lt;($D$16),1,IF((J16-1)&gt;30,(I$85/(1+'Fixed Data'!$E$12)),(1/(1+'Fixed Data'!$E$11)^(J16-$E$16)))),0)</f>
        <v>0.92826032540563996</v>
      </c>
      <c r="K85" s="184">
        <f>IFERROR(IF(K17&lt;($D$16),1,IF((K16-1)&gt;30,(J$85/(1+'Fixed Data'!$E$12)),(1/(1+'Fixed Data'!$E$11)^(K16-$E$16)))),0)</f>
        <v>0.91454219251787205</v>
      </c>
      <c r="L85" s="184">
        <f>IFERROR(IF(L17&lt;($D$16),1,IF((L16-1)&gt;30,(K$85/(1+'Fixed Data'!$E$12)),(1/(1+'Fixed Data'!$E$11)^(L16-$E$16)))),0)</f>
        <v>0.90102679065800217</v>
      </c>
      <c r="M85" s="184">
        <f>IFERROR(IF(M17&lt;($D$16),1,IF((M16-1)&gt;30,(L$85/(1+'Fixed Data'!$E$12)),(1/(1+'Fixed Data'!$E$11)^(M16-$E$16)))),0)</f>
        <v>0.88771112380098749</v>
      </c>
      <c r="N85" s="184">
        <f>IFERROR(IF(N17&lt;($D$16),1,IF((N16-1)&gt;30,(M$85/(1+'Fixed Data'!$E$12)),(1/(1+'Fixed Data'!$E$11)^(N16-$E$16)))),0)</f>
        <v>0.87459224019801729</v>
      </c>
      <c r="O85" s="184">
        <f>IFERROR(IF(O17&lt;($D$16),1,IF((O16-1)&gt;30,(N$85/(1+'Fixed Data'!$E$12)),(1/(1+'Fixed Data'!$E$11)^(O16-$E$16)))),0)</f>
        <v>0.86166723172218462</v>
      </c>
      <c r="P85" s="184">
        <f>IFERROR(IF(P17&lt;($D$16),1,IF((P16-1)&gt;30,(O$85/(1+'Fixed Data'!$E$12)),(1/(1+'Fixed Data'!$E$11)^(P16-$E$16)))),0)</f>
        <v>0.8489332332238273</v>
      </c>
      <c r="Q85" s="184">
        <f>IFERROR(IF(Q17&lt;($D$16),1,IF((Q16-1)&gt;30,(P$85/(1+'Fixed Data'!$E$12)),(1/(1+'Fixed Data'!$E$11)^(Q16-$E$16)))),0)</f>
        <v>0.83638742189539661</v>
      </c>
      <c r="R85" s="184">
        <f>IFERROR(IF(R17&lt;($D$16),1,IF((R16-1)&gt;30,(Q$85/(1+'Fixed Data'!$E$12)),(1/(1+'Fixed Data'!$E$11)^(R16-$E$16)))),0)</f>
        <v>0.82402701664571099</v>
      </c>
      <c r="S85" s="184">
        <f>IFERROR(IF(S17&lt;($D$16),1,IF((S16-1)&gt;30,(R$85/(1+'Fixed Data'!$E$12)),(1/(1+'Fixed Data'!$E$11)^(S16-$E$16)))),0)</f>
        <v>0.81184927748345925</v>
      </c>
      <c r="T85" s="184">
        <f>IFERROR(IF(T17&lt;($D$16),1,IF((T16-1)&gt;30,(S$85/(1+'Fixed Data'!$E$12)),(1/(1+'Fixed Data'!$E$11)^(T16-$E$16)))),0)</f>
        <v>0.79985150490981216</v>
      </c>
      <c r="U85" s="184">
        <f>IFERROR(IF(U17&lt;($D$16),1,IF((U16-1)&gt;30,(T$85/(1+'Fixed Data'!$E$12)),(1/(1+'Fixed Data'!$E$11)^(U16-$E$16)))),0)</f>
        <v>0.78803103932001206</v>
      </c>
      <c r="V85" s="184">
        <f>IFERROR(IF(V17&lt;($D$16),1,IF((V16-1)&gt;30,(U$85/(1+'Fixed Data'!$E$12)),(1/(1+'Fixed Data'!$E$11)^(V16-$E$16)))),0)</f>
        <v>0.77638526041380518</v>
      </c>
      <c r="W85" s="184">
        <f>IFERROR(IF(W17&lt;($D$16),1,IF((W16-1)&gt;30,(V$85/(1+'Fixed Data'!$E$12)),(1/(1+'Fixed Data'!$E$11)^(W16-$E$16)))),0)</f>
        <v>0.76491158661458636</v>
      </c>
      <c r="X85" s="184">
        <f>IFERROR(IF(X17&lt;($D$16),1,IF((X16-1)&gt;30,(W$85/(1+'Fixed Data'!$E$12)),(1/(1+'Fixed Data'!$E$11)^(X16-$E$16)))),0)</f>
        <v>0.7536074744971295</v>
      </c>
      <c r="Y85" s="184">
        <f>IFERROR(IF(Y17&lt;($D$16),1,IF((Y16-1)&gt;30,(X$85/(1+'Fixed Data'!$E$12)),(1/(1+'Fixed Data'!$E$11)^(Y16-$E$16)))),0)</f>
        <v>0.74247041822377313</v>
      </c>
      <c r="Z85" s="184">
        <f>IFERROR(IF(Z17&lt;($D$16),1,IF((Z16-1)&gt;30,(Y$85/(1+'Fixed Data'!$E$12)),(1/(1+'Fixed Data'!$E$11)^(Z16-$E$16)))),0)</f>
        <v>0.73149794898893916</v>
      </c>
      <c r="AA85" s="184">
        <f>IFERROR(IF(AA17&lt;($D$16),1,IF((AA16-1)&gt;30,(Z$85/(1+'Fixed Data'!$E$12)),(1/(1+'Fixed Data'!$E$11)^(AA16-$E$16)))),0)</f>
        <v>0.72068763447186135</v>
      </c>
      <c r="AB85" s="184">
        <f>IFERROR(IF(AB17&lt;($D$16),1,IF((AB16-1)&gt;30,(AA$85/(1+'Fixed Data'!$E$12)),(1/(1+'Fixed Data'!$E$11)^(AB16-$E$16)))),0)</f>
        <v>0.71003707829740037</v>
      </c>
      <c r="AC85" s="184">
        <f>IFERROR(IF(AC17&lt;($D$16),1,IF((AC16-1)&gt;30,(AB$85/(1+'Fixed Data'!$E$12)),(1/(1+'Fixed Data'!$E$11)^(AC16-$E$16)))),0)</f>
        <v>0.69954391950482808</v>
      </c>
      <c r="AD85" s="184">
        <f>IFERROR(IF(AD17&lt;($D$16),1,IF((AD16-1)&gt;30,(AC$85/(1+'Fixed Data'!$E$12)),(1/(1+'Fixed Data'!$E$11)^(AD16-$E$16)))),0)</f>
        <v>0.68920583202446117</v>
      </c>
      <c r="AE85" s="184">
        <f>IFERROR(IF(AE17&lt;($D$16),1,IF((AE16-1)&gt;30,(AD$85/(1+'Fixed Data'!$E$12)),(1/(1+'Fixed Data'!$E$11)^(AE16-$E$16)))),0)</f>
        <v>0.67902052416203085</v>
      </c>
      <c r="AF85" s="184">
        <f>IFERROR(IF(AF17&lt;($D$16),1,IF((AF16-1)&gt;30,(AE$85/(1+'Fixed Data'!$E$12)),(1/(1+'Fixed Data'!$E$11)^(AF16-$E$16)))),0)</f>
        <v>0.66898573809067086</v>
      </c>
      <c r="AG85" s="184">
        <f>IFERROR(IF(AG17&lt;($D$16),1,IF((AG16-1)&gt;30,(AF$85/(1+'Fixed Data'!$E$12)),(1/(1+'Fixed Data'!$E$11)^(AG16-$E$16)))),0)</f>
        <v>0.65909924935041486</v>
      </c>
      <c r="AH85" s="184">
        <f>IFERROR(IF(AH17&lt;($D$16),1,IF((AH16-1)&gt;30,(AG$85/(1+'Fixed Data'!$E$12)),(1/(1+'Fixed Data'!$E$11)^(AH16-$E$16)))),0)</f>
        <v>0.64935886635508844</v>
      </c>
      <c r="AI85" s="184">
        <f>IFERROR(IF(AI17&lt;($D$16),1,IF((AI16-1)&gt;30,(AH$85/(1+'Fixed Data'!$E$12)),(1/(1+'Fixed Data'!$E$11)^(AI16-$E$16)))),0)</f>
        <v>0.63976242990649135</v>
      </c>
      <c r="AJ85" s="184">
        <f>IFERROR(IF(AJ17&lt;($D$16),1,IF((AJ16-1)&gt;30,(AI$85/(1+'Fixed Data'!$E$12)),(1/(1+'Fixed Data'!$E$11)^(AJ16-$E$16)))),0)</f>
        <v>0.63163954535324851</v>
      </c>
      <c r="AK85" s="184">
        <f>IFERROR(IF(AK17&lt;($D$16),1,IF((AK16-1)&gt;30,(AJ$85/(1+'Fixed Data'!$E$12)),(1/(1+'Fixed Data'!$E$11)^(AK16-$E$16)))),0)</f>
        <v>0.62361979479222052</v>
      </c>
      <c r="AL85" s="184">
        <f>IFERROR(IF(AL17&lt;($D$16),1,IF((AL16-1)&gt;30,(AK$85/(1+'Fixed Data'!$E$12)),(1/(1+'Fixed Data'!$E$11)^(AL16-$E$16)))),0)</f>
        <v>0.61570186875996724</v>
      </c>
      <c r="AM85" s="184">
        <f>IFERROR(IF(AM17&lt;($D$16),1,IF((AM16-1)&gt;30,(AL$85/(1+'Fixed Data'!$E$12)),(1/(1+'Fixed Data'!$E$11)^(AM16-$E$16)))),0)</f>
        <v>0.60788447441893967</v>
      </c>
      <c r="AN85" s="184">
        <f>IFERROR(IF(AN17&lt;($D$16),1,IF((AN16-1)&gt;30,(AM$85/(1+'Fixed Data'!$E$12)),(1/(1+'Fixed Data'!$E$11)^(AN16-$E$16)))),0)</f>
        <v>0.60016633534638508</v>
      </c>
      <c r="AO85" s="184">
        <f>IFERROR(IF(AO17&lt;($D$16),1,IF((AO16-1)&gt;30,(AN$85/(1+'Fixed Data'!$E$12)),(1/(1+'Fixed Data'!$E$11)^(AO16-$E$16)))),0)</f>
        <v>0.59254619132593356</v>
      </c>
      <c r="AP85" s="184">
        <f>IFERROR(IF(AP17&lt;($D$16),1,IF((AP16-1)&gt;30,(AO$85/(1+'Fixed Data'!$E$12)),(1/(1+'Fixed Data'!$E$11)^(AP16-$E$16)))),0)</f>
        <v>0.58502279814182956</v>
      </c>
      <c r="AQ85" s="184">
        <f>IFERROR(IF(AQ17&lt;($D$16),1,IF((AQ16-1)&gt;30,(AP$85/(1+'Fixed Data'!$E$12)),(1/(1+'Fixed Data'!$E$11)^(AQ16-$E$16)))),0)</f>
        <v>0.577594927375777</v>
      </c>
      <c r="AR85" s="184">
        <f>IFERROR(IF(AR17&lt;($D$16),1,IF((AR16-1)&gt;30,(AQ$85/(1+'Fixed Data'!$E$12)),(1/(1+'Fixed Data'!$E$11)^(AR16-$E$16)))),0)</f>
        <v>0.57026136620636314</v>
      </c>
      <c r="AS85" s="184">
        <f>IFERROR(IF(AS17&lt;($D$16),1,IF((AS16-1)&gt;30,(AR$85/(1+'Fixed Data'!$E$12)),(1/(1+'Fixed Data'!$E$11)^(AS16-$E$16)))),0)</f>
        <v>0.5630209172110292</v>
      </c>
      <c r="AT85" s="184">
        <f>IFERROR(IF(AT17&lt;($D$16),1,IF((AT16-1)&gt;30,(AS$85/(1+'Fixed Data'!$E$12)),(1/(1+'Fixed Data'!$E$11)^(AT16-$E$16)))),0)</f>
        <v>0.55587239817055578</v>
      </c>
      <c r="AU85" s="184">
        <f>IFERROR(IF(AU17&lt;($D$16),1,IF((AU16-1)&gt;30,(AT$85/(1+'Fixed Data'!$E$12)),(1/(1+'Fixed Data'!$E$11)^(AU16-$E$16)))),0)</f>
        <v>0.54881464187603002</v>
      </c>
      <c r="AV85" s="184">
        <f>IFERROR(IF(AV17&lt;($D$16),1,IF((AV16-1)&gt;30,(AU$85/(1+'Fixed Data'!$E$12)),(1/(1+'Fixed Data'!$E$11)^(AV16-$E$16)))),0)</f>
        <v>0.54184649593826384</v>
      </c>
      <c r="AW85" s="184">
        <f>IFERROR(IF(AW17&lt;($D$16),1,IF((AW16-1)&gt;30,(AV$85/(1+'Fixed Data'!$E$12)),(1/(1+'Fixed Data'!$E$11)^(AW16-$E$16)))),0)</f>
        <v>0.53496682259963246</v>
      </c>
      <c r="AX85" s="184">
        <f>IFERROR(IF(AX17&lt;($D$16),1,IF((AX16-1)&gt;30,(AW$85/(1+'Fixed Data'!$E$12)),(1/(1+'Fixed Data'!$E$11)^(AX16-$E$16)))),0)</f>
        <v>0.52817449854830123</v>
      </c>
      <c r="AY85" s="184">
        <f>IFERROR(IF(AY17&lt;($D$16),1,IF((AY16-1)&gt;30,(AX$85/(1+'Fixed Data'!$E$12)),(1/(1+'Fixed Data'!$E$11)^(AY16-$E$16)))),0)</f>
        <v>0.52146841473481154</v>
      </c>
      <c r="AZ85" s="184">
        <f>IFERROR(IF(AZ17&lt;($D$16),1,IF((AZ16-1)&gt;30,(AY$85/(1+'Fixed Data'!$E$12)),(1/(1+'Fixed Data'!$E$11)^(AZ16-$E$16)))),0)</f>
        <v>0.51484747619099525</v>
      </c>
      <c r="BA85" s="184">
        <f>IFERROR(IF(BA17&lt;($D$16),1,IF((BA16-1)&gt;30,(AZ$85/(1+'Fixed Data'!$E$12)),(1/(1+'Fixed Data'!$E$11)^(BA16-$E$16)))),0)</f>
        <v>0.50831060185118893</v>
      </c>
      <c r="BB85" s="184">
        <f>IFERROR(IF(BB17&lt;($D$16),1,IF((BB16-1)&gt;30,(BA$85/(1+'Fixed Data'!$E$12)),(1/(1+'Fixed Data'!$E$11)^(BB16-$E$16)))),0)</f>
        <v>0.50185672437571716</v>
      </c>
      <c r="BC85" s="184">
        <f>IFERROR(IF(BC17&lt;($D$16),1,IF((BC16-1)&gt;30,(BB$85/(1+'Fixed Data'!$E$12)),(1/(1+'Fixed Data'!$E$11)^(BC16-$E$16)))),0)</f>
        <v>0.49548478997661782</v>
      </c>
      <c r="BD85" s="184">
        <f>IFERROR(IF(BD17&lt;($D$16),1,IF((BD16-1)&gt;30,(BC$85/(1+'Fixed Data'!$E$12)),(1/(1+'Fixed Data'!$E$11)^(BD16-$E$16)))),0)</f>
        <v>0.48919375824557965</v>
      </c>
      <c r="BE85" s="184">
        <f>IFERROR(IF(BE17&lt;($D$16),1,IF((BE16-1)&gt;30,(BD$85/(1+'Fixed Data'!$E$12)),(1/(1+'Fixed Data'!$E$11)^(BE16-$E$16)))),0)</f>
        <v>0.48298260198406451</v>
      </c>
    </row>
    <row r="86" spans="1:57">
      <c r="B86" s="36" t="s">
        <v>402</v>
      </c>
      <c r="C86" s="37"/>
      <c r="D86" s="36" t="s">
        <v>196</v>
      </c>
      <c r="E86" s="187">
        <f>IF('Fixed Data'!$J$12=TRUE,(E83-SUM(E76:E77))*E84+SUM(E76:E77)*E85,E83*E84)</f>
        <v>-0.18928722775337431</v>
      </c>
      <c r="F86" s="187">
        <f t="shared" ref="F86:BE86" si="10">F83*F84</f>
        <v>-0.13384937050912371</v>
      </c>
      <c r="G86" s="187">
        <f t="shared" si="10"/>
        <v>-7.827053427857264E-2</v>
      </c>
      <c r="H86" s="187">
        <f t="shared" si="10"/>
        <v>-0.10117501206206488</v>
      </c>
      <c r="I86" s="187">
        <f t="shared" si="10"/>
        <v>-0.20330254382483867</v>
      </c>
      <c r="J86" s="187">
        <f t="shared" si="10"/>
        <v>0.18319711679785364</v>
      </c>
      <c r="K86" s="187">
        <f t="shared" si="10"/>
        <v>0.22275081314556705</v>
      </c>
      <c r="L86" s="187">
        <f t="shared" si="10"/>
        <v>0.24535406031938298</v>
      </c>
      <c r="M86" s="187">
        <f t="shared" si="10"/>
        <v>0.26339999334885694</v>
      </c>
      <c r="N86" s="187">
        <f t="shared" si="10"/>
        <v>0.28238394071283757</v>
      </c>
      <c r="O86" s="187">
        <f t="shared" si="10"/>
        <v>0.29719330545986872</v>
      </c>
      <c r="P86" s="187">
        <f t="shared" si="10"/>
        <v>0.31295506415037899</v>
      </c>
      <c r="Q86" s="187">
        <f t="shared" si="10"/>
        <v>0.3248936912469888</v>
      </c>
      <c r="R86" s="187">
        <f t="shared" si="10"/>
        <v>0.33779251842474978</v>
      </c>
      <c r="S86" s="187">
        <f t="shared" si="10"/>
        <v>0.3471908875806094</v>
      </c>
      <c r="T86" s="187">
        <f t="shared" si="10"/>
        <v>0.35755153425344571</v>
      </c>
      <c r="U86" s="187">
        <f t="shared" si="10"/>
        <v>0.364707925157713</v>
      </c>
      <c r="V86" s="187">
        <f t="shared" si="10"/>
        <v>0.37282370153183059</v>
      </c>
      <c r="W86" s="187">
        <f t="shared" si="10"/>
        <v>0.37800707756074026</v>
      </c>
      <c r="X86" s="187">
        <f t="shared" si="10"/>
        <v>0.38414265899079902</v>
      </c>
      <c r="Y86" s="187">
        <f t="shared" si="10"/>
        <v>0.38759530561987282</v>
      </c>
      <c r="Z86" s="187">
        <f t="shared" si="10"/>
        <v>0.39198930038856478</v>
      </c>
      <c r="AA86" s="187">
        <f t="shared" si="10"/>
        <v>0.39392923845768046</v>
      </c>
      <c r="AB86" s="187">
        <f t="shared" si="10"/>
        <v>0.39679653691995692</v>
      </c>
      <c r="AC86" s="187">
        <f t="shared" si="10"/>
        <v>0.39741972928617925</v>
      </c>
      <c r="AD86" s="187">
        <f t="shared" si="10"/>
        <v>0.42154449655199011</v>
      </c>
      <c r="AE86" s="187">
        <f t="shared" si="10"/>
        <v>7.059260709051178E-2</v>
      </c>
      <c r="AF86" s="187">
        <f t="shared" si="10"/>
        <v>6.7302176041335537E-2</v>
      </c>
      <c r="AG86" s="187">
        <f t="shared" si="10"/>
        <v>6.4153560003783319E-2</v>
      </c>
      <c r="AH86" s="187">
        <f t="shared" si="10"/>
        <v>6.114093039883866E-2</v>
      </c>
      <c r="AI86" s="187">
        <f t="shared" si="10"/>
        <v>5.8258690678254059E-2</v>
      </c>
      <c r="AJ86" s="187">
        <f t="shared" si="10"/>
        <v>5.5770891895452576E-2</v>
      </c>
      <c r="AK86" s="187">
        <f t="shared" si="10"/>
        <v>5.3378590466941524E-2</v>
      </c>
      <c r="AL86" s="187">
        <f t="shared" si="10"/>
        <v>5.1078333930103643E-2</v>
      </c>
      <c r="AM86" s="187">
        <f t="shared" si="10"/>
        <v>4.8866789922774989E-2</v>
      </c>
      <c r="AN86" s="187">
        <f t="shared" si="10"/>
        <v>4.6740742115951396E-2</v>
      </c>
      <c r="AO86" s="187">
        <f t="shared" si="10"/>
        <v>4.469708628153915E-2</v>
      </c>
      <c r="AP86" s="187">
        <f t="shared" si="10"/>
        <v>4.273282649073358E-2</v>
      </c>
      <c r="AQ86" s="187">
        <f t="shared" si="10"/>
        <v>4.0845071438752031E-2</v>
      </c>
      <c r="AR86" s="187">
        <f t="shared" si="10"/>
        <v>3.9031030891785841E-2</v>
      </c>
      <c r="AS86" s="187">
        <f t="shared" si="10"/>
        <v>3.7288012252169669E-2</v>
      </c>
      <c r="AT86" s="187">
        <f t="shared" si="10"/>
        <v>3.5613417237895822E-2</v>
      </c>
      <c r="AU86" s="187">
        <f t="shared" si="10"/>
        <v>3.4004738672726673E-2</v>
      </c>
      <c r="AV86" s="187">
        <f t="shared" si="10"/>
        <v>3.2459557383279408E-2</v>
      </c>
      <c r="AW86" s="187">
        <f t="shared" si="10"/>
        <v>3.0975539199574798E-2</v>
      </c>
      <c r="AX86" s="187">
        <f t="shared" si="10"/>
        <v>2.955043205565527E-2</v>
      </c>
      <c r="AY86" s="187">
        <f t="shared" si="10"/>
        <v>3.0258549036040819E-2</v>
      </c>
      <c r="AZ86" s="187">
        <f t="shared" si="10"/>
        <v>3.0301704383415871E-2</v>
      </c>
      <c r="BA86" s="187">
        <f t="shared" si="10"/>
        <v>2.9793233548908841E-2</v>
      </c>
      <c r="BB86" s="187">
        <f t="shared" si="10"/>
        <v>2.9684089859485511E-2</v>
      </c>
      <c r="BC86" s="187">
        <f t="shared" si="10"/>
        <v>3.0931885695035369E-2</v>
      </c>
      <c r="BD86" s="187">
        <f t="shared" si="10"/>
        <v>2.8310472716301993E-2</v>
      </c>
      <c r="BE86" s="187">
        <f t="shared" si="10"/>
        <v>2.5846056337830586E-2</v>
      </c>
    </row>
    <row r="87" spans="1:57">
      <c r="B87" s="37" t="s">
        <v>403</v>
      </c>
      <c r="C87" s="37"/>
      <c r="D87" s="37" t="s">
        <v>196</v>
      </c>
      <c r="E87" s="188">
        <f>+E86</f>
        <v>-0.18928722775337431</v>
      </c>
      <c r="F87" s="188">
        <f t="shared" ref="F87:BE87" si="11">+E87+F86</f>
        <v>-0.32313659826249802</v>
      </c>
      <c r="G87" s="188">
        <f t="shared" si="11"/>
        <v>-0.40140713254107063</v>
      </c>
      <c r="H87" s="188">
        <f t="shared" si="11"/>
        <v>-0.50258214460313555</v>
      </c>
      <c r="I87" s="188">
        <f t="shared" si="11"/>
        <v>-0.70588468842797425</v>
      </c>
      <c r="J87" s="188">
        <f t="shared" si="11"/>
        <v>-0.52268757163012058</v>
      </c>
      <c r="K87" s="188">
        <f t="shared" si="11"/>
        <v>-0.29993675848455353</v>
      </c>
      <c r="L87" s="188">
        <f t="shared" si="11"/>
        <v>-5.4582698165170557E-2</v>
      </c>
      <c r="M87" s="188">
        <f t="shared" si="11"/>
        <v>0.20881729518368639</v>
      </c>
      <c r="N87" s="188">
        <f t="shared" si="11"/>
        <v>0.49120123589652398</v>
      </c>
      <c r="O87" s="188">
        <f t="shared" si="11"/>
        <v>0.78839454135639264</v>
      </c>
      <c r="P87" s="188">
        <f t="shared" si="11"/>
        <v>1.1013496055067717</v>
      </c>
      <c r="Q87" s="188">
        <f t="shared" si="11"/>
        <v>1.4262432967537606</v>
      </c>
      <c r="R87" s="188">
        <f t="shared" si="11"/>
        <v>1.7640358151785103</v>
      </c>
      <c r="S87" s="188">
        <f t="shared" si="11"/>
        <v>2.1112267027591196</v>
      </c>
      <c r="T87" s="188">
        <f t="shared" si="11"/>
        <v>2.4687782370125655</v>
      </c>
      <c r="U87" s="188">
        <f t="shared" si="11"/>
        <v>2.8334861621702787</v>
      </c>
      <c r="V87" s="188">
        <f t="shared" si="11"/>
        <v>3.2063098637021095</v>
      </c>
      <c r="W87" s="188">
        <f t="shared" si="11"/>
        <v>3.5843169412628497</v>
      </c>
      <c r="X87" s="188">
        <f t="shared" si="11"/>
        <v>3.9684596002536487</v>
      </c>
      <c r="Y87" s="188">
        <f t="shared" si="11"/>
        <v>4.3560549058735214</v>
      </c>
      <c r="Z87" s="188">
        <f t="shared" si="11"/>
        <v>4.7480442062620858</v>
      </c>
      <c r="AA87" s="188">
        <f t="shared" si="11"/>
        <v>5.141973444719766</v>
      </c>
      <c r="AB87" s="188">
        <f t="shared" si="11"/>
        <v>5.5387699816397227</v>
      </c>
      <c r="AC87" s="188">
        <f t="shared" si="11"/>
        <v>5.9361897109259019</v>
      </c>
      <c r="AD87" s="188">
        <f t="shared" si="11"/>
        <v>6.3577342074778915</v>
      </c>
      <c r="AE87" s="188">
        <f t="shared" si="11"/>
        <v>6.4283268145684032</v>
      </c>
      <c r="AF87" s="188">
        <f t="shared" si="11"/>
        <v>6.4956289906097391</v>
      </c>
      <c r="AG87" s="188">
        <f t="shared" si="11"/>
        <v>6.5597825506135221</v>
      </c>
      <c r="AH87" s="188">
        <f t="shared" si="11"/>
        <v>6.6209234810123609</v>
      </c>
      <c r="AI87" s="188">
        <f t="shared" si="11"/>
        <v>6.6791821716906146</v>
      </c>
      <c r="AJ87" s="188">
        <f t="shared" si="11"/>
        <v>6.734953063586067</v>
      </c>
      <c r="AK87" s="188">
        <f t="shared" si="11"/>
        <v>6.7883316540530085</v>
      </c>
      <c r="AL87" s="188">
        <f t="shared" si="11"/>
        <v>6.8394099879831121</v>
      </c>
      <c r="AM87" s="188">
        <f t="shared" si="11"/>
        <v>6.8882767779058867</v>
      </c>
      <c r="AN87" s="188">
        <f t="shared" si="11"/>
        <v>6.9350175200218382</v>
      </c>
      <c r="AO87" s="188">
        <f t="shared" si="11"/>
        <v>6.9797146063033777</v>
      </c>
      <c r="AP87" s="188">
        <f t="shared" si="11"/>
        <v>7.0224474327941113</v>
      </c>
      <c r="AQ87" s="188">
        <f t="shared" si="11"/>
        <v>7.0632925042328631</v>
      </c>
      <c r="AR87" s="188">
        <f t="shared" si="11"/>
        <v>7.1023235351246488</v>
      </c>
      <c r="AS87" s="188">
        <f t="shared" si="11"/>
        <v>7.139611547376818</v>
      </c>
      <c r="AT87" s="188">
        <f t="shared" si="11"/>
        <v>7.1752249646147135</v>
      </c>
      <c r="AU87" s="188">
        <f t="shared" si="11"/>
        <v>7.2092297032874404</v>
      </c>
      <c r="AV87" s="188">
        <f t="shared" si="11"/>
        <v>7.2416892606707197</v>
      </c>
      <c r="AW87" s="188">
        <f t="shared" si="11"/>
        <v>7.2726647998702942</v>
      </c>
      <c r="AX87" s="188">
        <f t="shared" si="11"/>
        <v>7.3022152319259499</v>
      </c>
      <c r="AY87" s="188">
        <f t="shared" si="11"/>
        <v>7.3324737809619904</v>
      </c>
      <c r="AZ87" s="188">
        <f t="shared" si="11"/>
        <v>7.3627754853454066</v>
      </c>
      <c r="BA87" s="188">
        <f t="shared" si="11"/>
        <v>7.3925687188943154</v>
      </c>
      <c r="BB87" s="188">
        <f t="shared" si="11"/>
        <v>7.4222528087538011</v>
      </c>
      <c r="BC87" s="188">
        <f t="shared" si="11"/>
        <v>7.4531846944488365</v>
      </c>
      <c r="BD87" s="188">
        <f t="shared" si="11"/>
        <v>7.4814951671651384</v>
      </c>
      <c r="BE87" s="302">
        <f t="shared" si="11"/>
        <v>7.5073412235029693</v>
      </c>
    </row>
    <row r="88" spans="1:57">
      <c r="B88" s="37"/>
    </row>
    <row r="90" spans="1:57">
      <c r="A90" s="145"/>
      <c r="B90" s="146" t="s">
        <v>211</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row>
    <row r="91" spans="1:57">
      <c r="A91" s="147"/>
      <c r="B91" s="148" t="s">
        <v>404</v>
      </c>
      <c r="C91" s="149"/>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row>
    <row r="92" spans="1:57" ht="12.75" customHeight="1">
      <c r="A92" s="340" t="s">
        <v>405</v>
      </c>
      <c r="B92" s="36" t="s">
        <v>406</v>
      </c>
      <c r="D92" s="36" t="s">
        <v>214</v>
      </c>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row>
    <row r="93" spans="1:57">
      <c r="A93" s="340"/>
      <c r="B93" s="36" t="s">
        <v>407</v>
      </c>
      <c r="D93" s="36" t="s">
        <v>216</v>
      </c>
      <c r="E93" s="140">
        <f>E92*'Fixed Data'!H$22</f>
        <v>0</v>
      </c>
      <c r="F93" s="140">
        <f>F92*'Fixed Data'!I$22</f>
        <v>0</v>
      </c>
      <c r="G93" s="140">
        <f>G92*'Fixed Data'!J$22</f>
        <v>0</v>
      </c>
      <c r="H93" s="140">
        <f>H92*'Fixed Data'!K$22</f>
        <v>0</v>
      </c>
      <c r="I93" s="140">
        <f>I92*'Fixed Data'!L$22</f>
        <v>0</v>
      </c>
      <c r="J93" s="140">
        <f>J92*'Fixed Data'!M$22</f>
        <v>0</v>
      </c>
      <c r="K93" s="140">
        <f>K92*'Fixed Data'!N$22</f>
        <v>0</v>
      </c>
      <c r="L93" s="140">
        <f>L92*'Fixed Data'!O$22</f>
        <v>0</v>
      </c>
      <c r="M93" s="140">
        <f>M92*'Fixed Data'!P$22</f>
        <v>0</v>
      </c>
      <c r="N93" s="140">
        <f>N92*'Fixed Data'!Q$22</f>
        <v>0</v>
      </c>
      <c r="O93" s="140">
        <f>O92*'Fixed Data'!R$22</f>
        <v>0</v>
      </c>
      <c r="P93" s="140">
        <f>P92*'Fixed Data'!S$22</f>
        <v>0</v>
      </c>
      <c r="Q93" s="140">
        <f>Q92*'Fixed Data'!T$22</f>
        <v>0</v>
      </c>
      <c r="R93" s="140">
        <f>R92*'Fixed Data'!U$22</f>
        <v>0</v>
      </c>
      <c r="S93" s="140">
        <f>S92*'Fixed Data'!V$22</f>
        <v>0</v>
      </c>
      <c r="T93" s="140">
        <f>T92*'Fixed Data'!W$22</f>
        <v>0</v>
      </c>
      <c r="U93" s="140">
        <f>U92*'Fixed Data'!X$22</f>
        <v>0</v>
      </c>
      <c r="V93" s="140">
        <f>V92*'Fixed Data'!Y$22</f>
        <v>0</v>
      </c>
      <c r="W93" s="140">
        <f>W92*'Fixed Data'!Z$22</f>
        <v>0</v>
      </c>
      <c r="X93" s="140">
        <f>X92*'Fixed Data'!AA$22</f>
        <v>0</v>
      </c>
      <c r="Y93" s="140">
        <f>Y92*'Fixed Data'!AB$22</f>
        <v>0</v>
      </c>
      <c r="Z93" s="140">
        <f>Z92*'Fixed Data'!AC$22</f>
        <v>0</v>
      </c>
      <c r="AA93" s="140">
        <f>AA92*'Fixed Data'!AD$22</f>
        <v>0</v>
      </c>
      <c r="AB93" s="140">
        <f>AB92*'Fixed Data'!AE$22</f>
        <v>0</v>
      </c>
      <c r="AC93" s="140">
        <f>AC92*'Fixed Data'!AF$22</f>
        <v>0</v>
      </c>
      <c r="AD93" s="140">
        <f>AD92*'Fixed Data'!AG$22</f>
        <v>0</v>
      </c>
      <c r="AE93" s="140">
        <f>AE92*'Fixed Data'!AH$22</f>
        <v>0</v>
      </c>
      <c r="AF93" s="140">
        <f>AF92*'Fixed Data'!AI$22</f>
        <v>0</v>
      </c>
      <c r="AG93" s="140">
        <f>AG92*'Fixed Data'!AJ$22</f>
        <v>0</v>
      </c>
      <c r="AH93" s="140">
        <f>AH92*'Fixed Data'!AK$22</f>
        <v>0</v>
      </c>
      <c r="AI93" s="140">
        <f>AI92*'Fixed Data'!AL$22</f>
        <v>0</v>
      </c>
      <c r="AJ93" s="140">
        <f>AJ92*'Fixed Data'!AM$22</f>
        <v>0</v>
      </c>
      <c r="AK93" s="140">
        <f>AK92*'Fixed Data'!AN$22</f>
        <v>0</v>
      </c>
      <c r="AL93" s="140">
        <f>AL92*'Fixed Data'!AO$22</f>
        <v>0</v>
      </c>
      <c r="AM93" s="140">
        <f>AM92*'Fixed Data'!AP$22</f>
        <v>0</v>
      </c>
      <c r="AN93" s="140">
        <f>AN92*'Fixed Data'!AQ$22</f>
        <v>0</v>
      </c>
      <c r="AO93" s="140">
        <f>AO92*'Fixed Data'!AR$22</f>
        <v>0</v>
      </c>
      <c r="AP93" s="140">
        <f>AP92*'Fixed Data'!AS$22</f>
        <v>0</v>
      </c>
      <c r="AQ93" s="140">
        <f>AQ92*'Fixed Data'!AT$22</f>
        <v>0</v>
      </c>
      <c r="AR93" s="140">
        <f>AR92*'Fixed Data'!AU$22</f>
        <v>0</v>
      </c>
      <c r="AS93" s="140">
        <f>AS92*'Fixed Data'!AV$22</f>
        <v>0</v>
      </c>
      <c r="AT93" s="140">
        <f>AT92*'Fixed Data'!AW$22</f>
        <v>0</v>
      </c>
      <c r="AU93" s="140">
        <f>AU92*'Fixed Data'!AX$22</f>
        <v>0</v>
      </c>
      <c r="AV93" s="140">
        <f>AV92*'Fixed Data'!AY$22</f>
        <v>0</v>
      </c>
      <c r="AW93" s="140">
        <f>AW92*'Fixed Data'!AZ$22</f>
        <v>0</v>
      </c>
      <c r="AX93" s="140">
        <f>AX92*'Fixed Data'!BA$22</f>
        <v>0</v>
      </c>
      <c r="AY93" s="140">
        <f>AY92*'Fixed Data'!BB$22</f>
        <v>0</v>
      </c>
      <c r="AZ93" s="140">
        <f>AZ92*'Fixed Data'!BC$22</f>
        <v>0</v>
      </c>
      <c r="BA93" s="140">
        <f>BA92*'Fixed Data'!BD$22</f>
        <v>0</v>
      </c>
      <c r="BB93" s="140">
        <f>BB92*'Fixed Data'!BE$22</f>
        <v>0</v>
      </c>
      <c r="BC93" s="140">
        <f>BC92*'Fixed Data'!BF$22</f>
        <v>0</v>
      </c>
      <c r="BD93" s="140">
        <f>BD92*'Fixed Data'!BG$22</f>
        <v>0</v>
      </c>
      <c r="BE93" s="140">
        <f>BE92*'Fixed Data'!BH$22</f>
        <v>0</v>
      </c>
    </row>
    <row r="94" spans="1:57" ht="12.75" customHeight="1">
      <c r="A94" s="340"/>
      <c r="B94" s="36" t="s">
        <v>408</v>
      </c>
      <c r="D94" s="36" t="s">
        <v>218</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row>
    <row r="95" spans="1:57">
      <c r="A95" s="340"/>
      <c r="B95" s="36" t="s">
        <v>409</v>
      </c>
      <c r="D95" s="36" t="s">
        <v>220</v>
      </c>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row>
    <row r="96" spans="1:57" ht="17">
      <c r="A96" s="340"/>
      <c r="B96" s="36" t="s">
        <v>410</v>
      </c>
      <c r="D96" s="36" t="s">
        <v>216</v>
      </c>
      <c r="E96" s="142"/>
      <c r="F96" s="142">
        <f>SUM('Workings 1'!D155:D156)</f>
        <v>439.93123310769226</v>
      </c>
      <c r="G96" s="142">
        <f>SUM('Workings 1'!E155:E156)</f>
        <v>802.672671876923</v>
      </c>
      <c r="H96" s="142">
        <f>SUM('Workings 1'!F155:F156)</f>
        <v>1085.1202018461538</v>
      </c>
      <c r="I96" s="142">
        <f>SUM('Workings 1'!G155:G156)</f>
        <v>1519.769552</v>
      </c>
      <c r="J96" s="142">
        <f>SUM('Workings 1'!H155:H156)</f>
        <v>2549.0034726153849</v>
      </c>
      <c r="K96" s="142">
        <f>SUM('Workings 1'!I155:I156)</f>
        <v>2549.0034726153849</v>
      </c>
      <c r="L96" s="142">
        <f>SUM('Workings 1'!J155:J156)</f>
        <v>2549.0034726153849</v>
      </c>
      <c r="M96" s="142">
        <f>SUM('Workings 1'!K155:K156)</f>
        <v>2549.0034726153849</v>
      </c>
      <c r="N96" s="142">
        <f>SUM('Workings 1'!L155:L156)</f>
        <v>2549.0034726153849</v>
      </c>
      <c r="O96" s="142">
        <f>SUM('Workings 1'!M155:M156)</f>
        <v>2549.0034726153849</v>
      </c>
      <c r="P96" s="142">
        <f>SUM('Workings 1'!N155:N156)</f>
        <v>2549.0034726153849</v>
      </c>
      <c r="Q96" s="142">
        <f>SUM('Workings 1'!O155:O156)</f>
        <v>2549.0034726153849</v>
      </c>
      <c r="R96" s="142">
        <f>SUM('Workings 1'!P155:P156)</f>
        <v>2549.0034726153849</v>
      </c>
      <c r="S96" s="142">
        <f>SUM('Workings 1'!Q155:Q156)</f>
        <v>2549.0034726153849</v>
      </c>
      <c r="T96" s="142">
        <f>SUM('Workings 1'!R155:R156)</f>
        <v>2549.0034726153849</v>
      </c>
      <c r="U96" s="142">
        <f>SUM('Workings 1'!S155:S156)</f>
        <v>2549.0034726153849</v>
      </c>
      <c r="V96" s="142">
        <f>SUM('Workings 1'!T155:T156)</f>
        <v>2549.0034726153849</v>
      </c>
      <c r="W96" s="142">
        <f>SUM('Workings 1'!U155:U156)</f>
        <v>2549.0034726153849</v>
      </c>
      <c r="X96" s="142">
        <f>SUM('Workings 1'!V155:V156)</f>
        <v>2549.0034726153849</v>
      </c>
      <c r="Y96" s="142">
        <f>SUM('Workings 1'!W155:W156)</f>
        <v>2549.0034726153849</v>
      </c>
      <c r="Z96" s="142">
        <f>SUM('Workings 1'!X155:X156)</f>
        <v>2549.0034726153849</v>
      </c>
      <c r="AA96" s="142">
        <f>SUM('Workings 1'!Y155:Y156)</f>
        <v>2549.0034726153849</v>
      </c>
      <c r="AB96" s="142">
        <f>SUM('Workings 1'!Z155:Z156)</f>
        <v>2549.0034726153849</v>
      </c>
      <c r="AC96" s="142">
        <f>SUM('Workings 1'!AA155:AA156)</f>
        <v>2549.0034726153849</v>
      </c>
      <c r="AD96" s="142">
        <f>SUM('Workings 1'!AB155:AB156)</f>
        <v>2549.0034726153849</v>
      </c>
      <c r="AE96" s="142">
        <f>SUM('Workings 1'!AC155:AC156)</f>
        <v>0</v>
      </c>
      <c r="AF96" s="142">
        <f>SUM('Workings 1'!AD155:AD156)</f>
        <v>0</v>
      </c>
      <c r="AG96" s="142">
        <f>SUM('Workings 1'!AE155:AE156)</f>
        <v>0</v>
      </c>
      <c r="AH96" s="142">
        <f>SUM('Workings 1'!AF155:AF156)</f>
        <v>0</v>
      </c>
      <c r="AI96" s="142">
        <f>SUM('Workings 1'!AG155:AG156)</f>
        <v>0</v>
      </c>
      <c r="AJ96" s="142">
        <f>SUM('Workings 1'!AH155:AH156)</f>
        <v>0</v>
      </c>
      <c r="AK96" s="142">
        <f>SUM('Workings 1'!AI155:AI156)</f>
        <v>0</v>
      </c>
      <c r="AL96" s="142">
        <f>SUM('Workings 1'!AJ155:AJ156)</f>
        <v>0</v>
      </c>
      <c r="AM96" s="142">
        <f>SUM('Workings 1'!AK155:AK156)</f>
        <v>0</v>
      </c>
      <c r="AN96" s="142">
        <f>SUM('Workings 1'!AL155:AL156)</f>
        <v>0</v>
      </c>
      <c r="AO96" s="142">
        <f>SUM('Workings 1'!AM155:AM156)</f>
        <v>0</v>
      </c>
      <c r="AP96" s="142">
        <f>SUM('Workings 1'!AN155:AN156)</f>
        <v>0</v>
      </c>
      <c r="AQ96" s="142">
        <f>SUM('Workings 1'!AO155:AO156)</f>
        <v>0</v>
      </c>
      <c r="AR96" s="142"/>
      <c r="AS96" s="142">
        <f>SUM('Workings 1'!AQ155:AQ156)</f>
        <v>0</v>
      </c>
      <c r="AT96" s="142">
        <f>SUM('Workings 1'!AR155:AR156)</f>
        <v>0</v>
      </c>
      <c r="AU96" s="142">
        <f>SUM('Workings 1'!AS155:AS156)</f>
        <v>0</v>
      </c>
      <c r="AV96" s="142">
        <f>SUM('Workings 1'!AT155:AT156)</f>
        <v>0</v>
      </c>
      <c r="AW96" s="142">
        <f>SUM('Workings 1'!AU155:AU156)</f>
        <v>0</v>
      </c>
      <c r="AX96" s="142">
        <f>SUM('Workings 1'!AV155:AV156)</f>
        <v>0</v>
      </c>
      <c r="AY96" s="142"/>
      <c r="AZ96" s="142">
        <f>SUM('Workings 1'!AX155:AX156)</f>
        <v>0</v>
      </c>
      <c r="BA96" s="142">
        <f>SUM('Workings 1'!AY155:AY156)</f>
        <v>0</v>
      </c>
      <c r="BB96" s="142">
        <f>SUM('Workings 1'!AZ155:AZ156)</f>
        <v>0</v>
      </c>
      <c r="BC96" s="142">
        <f>SUM('Workings 1'!BA155:BA156)</f>
        <v>0</v>
      </c>
      <c r="BD96" s="142">
        <f>SUM('Workings 1'!BB155:BB156)</f>
        <v>0</v>
      </c>
      <c r="BE96" s="142">
        <f>SUM('Workings 1'!BC155:BC156)</f>
        <v>0</v>
      </c>
    </row>
    <row r="97" spans="1:57" ht="17">
      <c r="A97" s="340"/>
      <c r="B97" s="36" t="s">
        <v>411</v>
      </c>
      <c r="D97" s="36" t="s">
        <v>223</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row>
    <row r="98" spans="1:57" ht="17">
      <c r="A98" s="340"/>
      <c r="B98" s="36" t="s">
        <v>412</v>
      </c>
      <c r="D98" s="36" t="s">
        <v>223</v>
      </c>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row>
    <row r="99" spans="1:57">
      <c r="A99" s="340"/>
      <c r="B99" s="36" t="s">
        <v>413</v>
      </c>
      <c r="D99" s="36" t="s">
        <v>226</v>
      </c>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row>
    <row r="100" spans="1:57" ht="16.5" thickBot="1">
      <c r="C100" s="37"/>
    </row>
    <row r="101" spans="1:57" ht="16.5" thickTop="1">
      <c r="A101" s="155"/>
      <c r="B101" s="156" t="s">
        <v>227</v>
      </c>
      <c r="C101" s="156"/>
      <c r="D101" s="156" t="s">
        <v>196</v>
      </c>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row>
    <row r="102" spans="1:57">
      <c r="C102" s="37"/>
    </row>
    <row r="103" spans="1:57">
      <c r="C103" s="37"/>
    </row>
    <row r="104" spans="1:57" ht="17">
      <c r="A104" s="158"/>
      <c r="C104" s="37"/>
    </row>
    <row r="109" spans="1:57" ht="17">
      <c r="A109" s="158">
        <v>1</v>
      </c>
      <c r="B109" s="36" t="s">
        <v>228</v>
      </c>
    </row>
    <row r="110" spans="1:57">
      <c r="B110" s="160" t="s">
        <v>229</v>
      </c>
    </row>
    <row r="111" spans="1:57">
      <c r="B111" s="36" t="s">
        <v>230</v>
      </c>
    </row>
    <row r="112" spans="1:57">
      <c r="B112" s="36" t="s">
        <v>414</v>
      </c>
    </row>
    <row r="113" spans="1:3" ht="17">
      <c r="A113" s="158">
        <v>2</v>
      </c>
      <c r="B113" s="160" t="s">
        <v>232</v>
      </c>
    </row>
    <row r="114" spans="1:3">
      <c r="C114" s="37"/>
    </row>
    <row r="179" spans="2:2">
      <c r="B179" s="94" t="s">
        <v>198</v>
      </c>
    </row>
    <row r="180" spans="2:2">
      <c r="B180" s="94" t="s">
        <v>197</v>
      </c>
    </row>
    <row r="181" spans="2:2">
      <c r="B181" s="94" t="s">
        <v>233</v>
      </c>
    </row>
    <row r="182" spans="2:2">
      <c r="B182" s="94" t="s">
        <v>234</v>
      </c>
    </row>
    <row r="183" spans="2:2">
      <c r="B183" s="94" t="s">
        <v>235</v>
      </c>
    </row>
    <row r="184" spans="2:2">
      <c r="B184" s="94" t="s">
        <v>236</v>
      </c>
    </row>
    <row r="185" spans="2:2">
      <c r="B185" s="94" t="s">
        <v>237</v>
      </c>
    </row>
    <row r="186" spans="2:2">
      <c r="B186" s="94" t="s">
        <v>238</v>
      </c>
    </row>
    <row r="187" spans="2:2">
      <c r="B187" s="94" t="s">
        <v>239</v>
      </c>
    </row>
    <row r="188" spans="2:2">
      <c r="B188" s="94" t="s">
        <v>240</v>
      </c>
    </row>
    <row r="189" spans="2:2">
      <c r="B189" s="94" t="s">
        <v>241</v>
      </c>
    </row>
    <row r="190" spans="2:2">
      <c r="B190" s="94" t="s">
        <v>242</v>
      </c>
    </row>
    <row r="191" spans="2:2">
      <c r="B191" s="94" t="s">
        <v>243</v>
      </c>
    </row>
    <row r="192" spans="2:2">
      <c r="B192" s="94" t="s">
        <v>244</v>
      </c>
    </row>
    <row r="193" spans="2:2">
      <c r="B193" s="94" t="s">
        <v>245</v>
      </c>
    </row>
    <row r="194" spans="2:2">
      <c r="B194" s="94" t="s">
        <v>246</v>
      </c>
    </row>
    <row r="195" spans="2:2">
      <c r="B195" s="94" t="s">
        <v>247</v>
      </c>
    </row>
    <row r="196" spans="2:2">
      <c r="B196" s="94" t="s">
        <v>248</v>
      </c>
    </row>
    <row r="197" spans="2:2">
      <c r="B197" s="94" t="s">
        <v>249</v>
      </c>
    </row>
    <row r="198" spans="2:2">
      <c r="B198" s="94" t="s">
        <v>250</v>
      </c>
    </row>
    <row r="199" spans="2:2">
      <c r="B199" s="94" t="s">
        <v>251</v>
      </c>
    </row>
    <row r="200" spans="2:2">
      <c r="B200" s="94" t="s">
        <v>252</v>
      </c>
    </row>
    <row r="201" spans="2:2">
      <c r="B201" s="94" t="s">
        <v>253</v>
      </c>
    </row>
    <row r="202" spans="2:2">
      <c r="B202" s="94" t="s">
        <v>254</v>
      </c>
    </row>
    <row r="203" spans="2:2">
      <c r="B203" s="94" t="s">
        <v>255</v>
      </c>
    </row>
    <row r="204" spans="2:2">
      <c r="B204" s="94" t="s">
        <v>256</v>
      </c>
    </row>
    <row r="205" spans="2:2">
      <c r="B205" s="94" t="s">
        <v>257</v>
      </c>
    </row>
    <row r="206" spans="2:2">
      <c r="B206" s="94" t="s">
        <v>258</v>
      </c>
    </row>
    <row r="207" spans="2:2">
      <c r="B207" s="94" t="s">
        <v>194</v>
      </c>
    </row>
    <row r="208" spans="2:2">
      <c r="B208" s="94" t="s">
        <v>259</v>
      </c>
    </row>
    <row r="209" spans="2:2">
      <c r="B209" s="94" t="s">
        <v>260</v>
      </c>
    </row>
    <row r="210" spans="2:2">
      <c r="B210" s="94" t="s">
        <v>261</v>
      </c>
    </row>
    <row r="211" spans="2:2">
      <c r="B211" s="94" t="s">
        <v>262</v>
      </c>
    </row>
    <row r="212" spans="2:2">
      <c r="B212" s="94" t="s">
        <v>45</v>
      </c>
    </row>
    <row r="213" spans="2:2">
      <c r="B213" s="94" t="s">
        <v>263</v>
      </c>
    </row>
    <row r="214" spans="2:2">
      <c r="B214" s="94" t="s">
        <v>264</v>
      </c>
    </row>
    <row r="215" spans="2:2">
      <c r="B215" s="94" t="s">
        <v>265</v>
      </c>
    </row>
    <row r="216" spans="2:2">
      <c r="B216" s="94" t="s">
        <v>266</v>
      </c>
    </row>
    <row r="217" spans="2:2">
      <c r="B217" s="94" t="s">
        <v>267</v>
      </c>
    </row>
    <row r="218" spans="2:2">
      <c r="B218" s="94" t="s">
        <v>268</v>
      </c>
    </row>
    <row r="219" spans="2:2">
      <c r="B219" s="94" t="s">
        <v>269</v>
      </c>
    </row>
    <row r="220" spans="2:2">
      <c r="B220" s="94" t="s">
        <v>270</v>
      </c>
    </row>
    <row r="221" spans="2:2">
      <c r="B221" s="94" t="s">
        <v>271</v>
      </c>
    </row>
    <row r="222" spans="2:2">
      <c r="B222" s="94" t="s">
        <v>272</v>
      </c>
    </row>
    <row r="223" spans="2:2">
      <c r="B223" s="94" t="s">
        <v>273</v>
      </c>
    </row>
    <row r="224" spans="2:2">
      <c r="B224" s="94" t="s">
        <v>274</v>
      </c>
    </row>
    <row r="225" spans="2:2">
      <c r="B225" s="94" t="s">
        <v>275</v>
      </c>
    </row>
    <row r="226" spans="2:2">
      <c r="B226" s="94" t="s">
        <v>276</v>
      </c>
    </row>
    <row r="227" spans="2:2">
      <c r="B227" s="94" t="s">
        <v>277</v>
      </c>
    </row>
    <row r="228" spans="2:2">
      <c r="B228" s="94" t="s">
        <v>278</v>
      </c>
    </row>
    <row r="229" spans="2:2">
      <c r="B229" s="94" t="s">
        <v>279</v>
      </c>
    </row>
    <row r="230" spans="2:2">
      <c r="B230" s="94" t="s">
        <v>280</v>
      </c>
    </row>
    <row r="231" spans="2:2">
      <c r="B231" s="94" t="s">
        <v>282</v>
      </c>
    </row>
    <row r="232" spans="2:2">
      <c r="B232" s="94" t="s">
        <v>415</v>
      </c>
    </row>
    <row r="233" spans="2:2">
      <c r="B233" s="94" t="s">
        <v>283</v>
      </c>
    </row>
    <row r="234" spans="2:2">
      <c r="B234" s="94" t="s">
        <v>284</v>
      </c>
    </row>
    <row r="235" spans="2:2">
      <c r="B235" s="94" t="s">
        <v>285</v>
      </c>
    </row>
    <row r="236" spans="2:2">
      <c r="B236" s="94" t="s">
        <v>286</v>
      </c>
    </row>
    <row r="237" spans="2:2">
      <c r="B237" s="94" t="s">
        <v>287</v>
      </c>
    </row>
    <row r="238" spans="2:2">
      <c r="B238" s="94" t="s">
        <v>288</v>
      </c>
    </row>
    <row r="239" spans="2:2">
      <c r="B239" s="94" t="s">
        <v>289</v>
      </c>
    </row>
    <row r="240" spans="2:2">
      <c r="B240" s="94" t="s">
        <v>290</v>
      </c>
    </row>
    <row r="241" spans="2:2">
      <c r="B241" s="94" t="s">
        <v>291</v>
      </c>
    </row>
    <row r="242" spans="2:2">
      <c r="B242" s="94" t="s">
        <v>292</v>
      </c>
    </row>
    <row r="243" spans="2:2">
      <c r="B243" s="94" t="s">
        <v>293</v>
      </c>
    </row>
    <row r="244" spans="2:2">
      <c r="B244" s="94" t="s">
        <v>294</v>
      </c>
    </row>
    <row r="245" spans="2:2">
      <c r="B245" s="94" t="s">
        <v>295</v>
      </c>
    </row>
    <row r="246" spans="2:2">
      <c r="B246" s="94" t="s">
        <v>296</v>
      </c>
    </row>
    <row r="247" spans="2:2">
      <c r="B247" s="94" t="s">
        <v>297</v>
      </c>
    </row>
    <row r="248" spans="2:2">
      <c r="B248" s="94" t="s">
        <v>298</v>
      </c>
    </row>
    <row r="249" spans="2:2">
      <c r="B249" s="94" t="s">
        <v>299</v>
      </c>
    </row>
    <row r="250" spans="2:2">
      <c r="B250" s="94" t="s">
        <v>300</v>
      </c>
    </row>
    <row r="251" spans="2:2">
      <c r="B251" s="94" t="s">
        <v>301</v>
      </c>
    </row>
    <row r="255" spans="2:2">
      <c r="B255" s="68"/>
    </row>
    <row r="258" spans="2:2">
      <c r="B258" s="68"/>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4:B25" xr:uid="{9636843F-1F5A-4FB0-8F63-63273A0E47E9}">
      <formula1>$B$179:$B$179</formula1>
    </dataValidation>
    <dataValidation type="list" allowBlank="1" showInputMessage="1" showErrorMessage="1" sqref="B18:B22 B26:B29" xr:uid="{391AAF45-10DC-4DCC-BED4-E9216E975B81}">
      <formula1>$B$179:$B$258</formula1>
    </dataValidation>
  </dataValidations>
  <hyperlinks>
    <hyperlink ref="B110" r:id="rId1" xr:uid="{1E20C61C-02BE-469A-9948-2D98FBA07EEF}"/>
    <hyperlink ref="B113" r:id="rId2" xr:uid="{B4BB1E3F-C63A-40D2-BD42-C6C4C8E6AB32}"/>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6C26-0213-4DDE-9A23-B91362930580}">
  <sheetPr codeName="Sheet11"/>
  <dimension ref="A1:CP193"/>
  <sheetViews>
    <sheetView topLeftCell="A137" zoomScale="85" zoomScaleNormal="85" workbookViewId="0">
      <selection activeCell="D156" sqref="D156"/>
    </sheetView>
  </sheetViews>
  <sheetFormatPr defaultColWidth="9" defaultRowHeight="14.5"/>
  <cols>
    <col min="1" max="1" width="5.08203125" style="23" customWidth="1"/>
    <col min="2" max="2" width="56.75" style="23" customWidth="1"/>
    <col min="3" max="3" width="37.25" style="23" customWidth="1"/>
    <col min="4" max="11" width="19.58203125" style="23" customWidth="1"/>
    <col min="12" max="16384" width="9" style="23"/>
  </cols>
  <sheetData>
    <row r="1" spans="1:94" s="14" customFormat="1" ht="19.5">
      <c r="A1" s="14" t="s">
        <v>177</v>
      </c>
    </row>
    <row r="2" spans="1:94" s="14" customFormat="1" ht="19.5">
      <c r="A2" s="14" t="s">
        <v>0</v>
      </c>
    </row>
    <row r="3" spans="1:94" s="14" customFormat="1" ht="19.5">
      <c r="A3" s="161" t="s">
        <v>416</v>
      </c>
    </row>
    <row r="4" spans="1:94" s="14" customFormat="1" ht="19.5">
      <c r="A4" s="161" t="s">
        <v>417</v>
      </c>
    </row>
    <row r="5" spans="1:94" ht="18.5">
      <c r="A5" s="189"/>
    </row>
    <row r="7" spans="1:94" ht="16.5">
      <c r="A7" s="201" t="s">
        <v>418</v>
      </c>
      <c r="B7" s="206"/>
      <c r="C7" s="207" t="s">
        <v>419</v>
      </c>
      <c r="D7" s="202" t="s">
        <v>420</v>
      </c>
      <c r="E7" s="202"/>
      <c r="F7" s="202"/>
      <c r="G7" s="202"/>
      <c r="H7" s="202"/>
      <c r="I7"/>
      <c r="J7"/>
      <c r="K7"/>
      <c r="L7"/>
      <c r="M7"/>
      <c r="N7" s="202"/>
      <c r="O7" s="202"/>
      <c r="P7" s="202"/>
      <c r="Q7" s="202"/>
      <c r="R7" s="202"/>
      <c r="S7" s="202"/>
      <c r="T7" s="202"/>
      <c r="U7" s="202"/>
      <c r="V7" s="202"/>
      <c r="W7" s="202"/>
      <c r="X7" s="202"/>
      <c r="Y7" s="202"/>
      <c r="Z7" s="209"/>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row>
    <row r="8" spans="1:94" ht="16.5">
      <c r="A8" s="215" t="s">
        <v>421</v>
      </c>
      <c r="B8" s="206"/>
      <c r="C8" s="207" t="s">
        <v>422</v>
      </c>
      <c r="D8" s="202"/>
      <c r="E8" s="202"/>
      <c r="F8" s="202"/>
      <c r="G8" s="202"/>
      <c r="H8" s="202"/>
      <c r="I8"/>
      <c r="J8"/>
      <c r="K8"/>
      <c r="L8"/>
      <c r="M8"/>
      <c r="N8" s="202"/>
      <c r="O8" s="202"/>
      <c r="P8" s="202"/>
      <c r="Q8" s="202"/>
      <c r="R8" s="202"/>
      <c r="S8" s="202"/>
      <c r="T8" s="202"/>
      <c r="U8" s="202"/>
      <c r="V8" s="202"/>
      <c r="W8" s="202"/>
      <c r="X8" s="202"/>
      <c r="Y8" s="202"/>
      <c r="Z8" s="209"/>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row>
    <row r="9" spans="1:94" ht="16.5">
      <c r="A9" s="223" t="s">
        <v>423</v>
      </c>
      <c r="B9" s="207"/>
      <c r="C9" s="236" t="s">
        <v>424</v>
      </c>
      <c r="D9" s="237"/>
      <c r="E9" s="215"/>
      <c r="F9" s="215"/>
      <c r="G9" s="215"/>
      <c r="H9" s="215"/>
      <c r="I9" s="236"/>
      <c r="J9" s="236"/>
      <c r="K9"/>
      <c r="L9"/>
      <c r="M9"/>
      <c r="N9" s="202"/>
      <c r="O9" s="202"/>
      <c r="P9" s="202"/>
      <c r="Q9" s="202"/>
      <c r="R9" s="202"/>
      <c r="S9" s="202"/>
      <c r="T9" s="202"/>
      <c r="U9" s="202"/>
      <c r="V9" s="202"/>
      <c r="W9" s="202"/>
      <c r="X9" s="202"/>
      <c r="Y9" s="202"/>
      <c r="Z9" s="209"/>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row>
    <row r="10" spans="1:94" ht="16.5">
      <c r="A10"/>
      <c r="B10" s="207"/>
      <c r="C10" s="236" t="s">
        <v>425</v>
      </c>
      <c r="D10" s="237"/>
      <c r="E10" s="215"/>
      <c r="F10" s="215"/>
      <c r="G10" s="215"/>
      <c r="H10" s="215"/>
      <c r="I10" s="236"/>
      <c r="J10" s="236"/>
      <c r="K10"/>
      <c r="L10"/>
      <c r="M10"/>
      <c r="N10" s="202"/>
      <c r="O10" s="202"/>
      <c r="P10" s="202"/>
      <c r="Q10" s="202"/>
      <c r="R10" s="202"/>
      <c r="S10" s="202"/>
      <c r="T10" s="202"/>
      <c r="U10" s="202"/>
      <c r="V10" s="202"/>
      <c r="W10" s="202"/>
      <c r="X10" s="202"/>
      <c r="Y10" s="202"/>
      <c r="Z10" s="209"/>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row>
    <row r="11" spans="1:94" ht="16.5">
      <c r="A11"/>
      <c r="B11" s="207"/>
      <c r="C11"/>
      <c r="D11"/>
      <c r="E11"/>
      <c r="F11"/>
      <c r="G11"/>
      <c r="H11"/>
      <c r="I11"/>
      <c r="J11"/>
      <c r="K11"/>
      <c r="L11"/>
      <c r="M11"/>
      <c r="N11" s="202"/>
      <c r="O11" s="202"/>
      <c r="P11" s="202"/>
      <c r="Q11" s="202"/>
      <c r="R11" s="202"/>
      <c r="S11" s="202"/>
      <c r="T11" s="202"/>
      <c r="U11" s="202"/>
      <c r="V11" s="202"/>
      <c r="W11" s="202"/>
      <c r="X11" s="202"/>
      <c r="Y11" s="202"/>
      <c r="Z11" s="209"/>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row>
    <row r="12" spans="1:94" ht="16.5">
      <c r="A12"/>
      <c r="B12" s="207"/>
      <c r="C12" s="202" t="s">
        <v>426</v>
      </c>
      <c r="D12" s="202" t="s">
        <v>427</v>
      </c>
      <c r="E12"/>
      <c r="F12"/>
      <c r="G12"/>
      <c r="H12"/>
      <c r="I12"/>
      <c r="J12"/>
      <c r="K12"/>
      <c r="L12"/>
      <c r="M12"/>
      <c r="N12" s="202"/>
      <c r="O12" s="202"/>
      <c r="P12" s="202"/>
      <c r="Q12" s="202"/>
      <c r="R12" s="202"/>
      <c r="S12" s="202"/>
      <c r="T12" s="202"/>
      <c r="U12" s="202"/>
      <c r="V12" s="202"/>
      <c r="W12" s="202"/>
      <c r="X12" s="202"/>
      <c r="Y12" s="202"/>
      <c r="Z12" s="209"/>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row>
    <row r="13" spans="1:94" ht="16.5">
      <c r="A13"/>
      <c r="B13" s="343" t="s">
        <v>428</v>
      </c>
      <c r="C13" s="202" t="s">
        <v>429</v>
      </c>
      <c r="D13" s="238">
        <v>1</v>
      </c>
      <c r="E13" s="239" t="s">
        <v>430</v>
      </c>
      <c r="F13"/>
      <c r="G13"/>
      <c r="H13"/>
      <c r="I13"/>
      <c r="J13"/>
      <c r="K13"/>
      <c r="L13"/>
      <c r="M13"/>
      <c r="N13" s="202"/>
      <c r="O13" s="202"/>
      <c r="P13" s="202"/>
      <c r="Q13" s="202"/>
      <c r="R13" s="202"/>
      <c r="S13" s="202"/>
      <c r="T13" s="202"/>
      <c r="U13" s="202"/>
      <c r="V13" s="202"/>
      <c r="W13" s="202"/>
      <c r="X13" s="202"/>
      <c r="Y13" s="202"/>
      <c r="Z13" s="209"/>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row>
    <row r="14" spans="1:94" ht="16.5">
      <c r="A14"/>
      <c r="B14" s="343"/>
      <c r="C14" s="202" t="s">
        <v>431</v>
      </c>
      <c r="D14" s="238">
        <v>1</v>
      </c>
      <c r="E14" s="239" t="s">
        <v>430</v>
      </c>
      <c r="F14"/>
      <c r="G14"/>
      <c r="H14"/>
      <c r="I14"/>
      <c r="J14"/>
      <c r="K14"/>
      <c r="L14"/>
      <c r="M14"/>
      <c r="N14" s="202"/>
      <c r="O14" s="202"/>
      <c r="P14" s="202"/>
      <c r="Q14" s="202"/>
      <c r="R14" s="202"/>
      <c r="S14" s="202"/>
      <c r="T14" s="202"/>
      <c r="U14" s="202"/>
      <c r="V14" s="202"/>
      <c r="W14" s="202"/>
      <c r="X14" s="202"/>
      <c r="Y14" s="202"/>
      <c r="Z14" s="209"/>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row>
    <row r="15" spans="1:94" ht="16.5">
      <c r="A15"/>
      <c r="B15" s="343"/>
      <c r="C15" s="240" t="s">
        <v>432</v>
      </c>
      <c r="D15" s="241">
        <v>0</v>
      </c>
      <c r="E15" s="242"/>
      <c r="F15"/>
      <c r="G15"/>
      <c r="H15"/>
      <c r="I15"/>
      <c r="J15"/>
      <c r="K15"/>
      <c r="L15"/>
      <c r="M15"/>
      <c r="N15" s="202"/>
      <c r="O15" s="202"/>
      <c r="P15" s="202"/>
      <c r="Q15" s="202"/>
      <c r="R15" s="202"/>
      <c r="S15" s="202"/>
      <c r="T15" s="202"/>
      <c r="U15" s="202"/>
      <c r="V15" s="202"/>
      <c r="W15" s="202"/>
      <c r="X15" s="202"/>
      <c r="Y15" s="202"/>
      <c r="Z15" s="209"/>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row>
    <row r="16" spans="1:94" ht="16.5">
      <c r="A16"/>
      <c r="B16" s="343"/>
      <c r="C16" s="202" t="s">
        <v>433</v>
      </c>
      <c r="D16" s="238">
        <v>1</v>
      </c>
      <c r="E16" s="239" t="s">
        <v>434</v>
      </c>
      <c r="F16"/>
      <c r="G16"/>
      <c r="H16"/>
      <c r="I16"/>
      <c r="J16"/>
      <c r="K16"/>
      <c r="L16"/>
      <c r="M16"/>
      <c r="N16" s="202"/>
      <c r="O16" s="202"/>
      <c r="P16" s="202"/>
      <c r="Q16" s="202"/>
      <c r="R16" s="202"/>
      <c r="S16" s="202"/>
      <c r="T16" s="202"/>
      <c r="U16" s="202"/>
      <c r="V16" s="202"/>
      <c r="W16" s="202"/>
      <c r="X16" s="202"/>
      <c r="Y16" s="202"/>
      <c r="Z16" s="209"/>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row>
    <row r="17" spans="1:94" ht="16.5">
      <c r="A17" s="243"/>
      <c r="B17" s="244"/>
      <c r="C17" s="243"/>
      <c r="D17" s="245"/>
      <c r="E17" s="246"/>
      <c r="F17" s="246"/>
      <c r="G17" s="246"/>
      <c r="H17" s="246"/>
      <c r="I17" s="243"/>
      <c r="J17" s="243"/>
      <c r="K17" s="243"/>
      <c r="L17" s="243"/>
      <c r="M17" s="243"/>
      <c r="N17" s="246"/>
      <c r="O17" s="246"/>
      <c r="P17" s="246"/>
      <c r="Q17" s="246"/>
      <c r="R17" s="246"/>
      <c r="S17" s="246"/>
      <c r="T17" s="246"/>
      <c r="U17" s="246"/>
      <c r="V17" s="246"/>
      <c r="W17" s="246"/>
      <c r="X17" s="246"/>
      <c r="Y17" s="246"/>
      <c r="Z17" s="247"/>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02"/>
      <c r="CP17" s="202"/>
    </row>
    <row r="18" spans="1:94" ht="16.5">
      <c r="A18"/>
      <c r="B18" s="204"/>
      <c r="C18" s="207" t="s">
        <v>435</v>
      </c>
      <c r="D18" s="205"/>
      <c r="E18" s="202"/>
      <c r="F18" s="202"/>
      <c r="G18" s="202"/>
      <c r="H18" s="202"/>
      <c r="I18" s="202"/>
      <c r="J18"/>
      <c r="K18"/>
      <c r="L18"/>
      <c r="M18"/>
      <c r="N18" s="202"/>
      <c r="O18" s="202"/>
      <c r="P18" s="202"/>
      <c r="Q18" s="202"/>
      <c r="R18" s="202"/>
      <c r="S18" s="202"/>
      <c r="T18" s="202"/>
      <c r="U18" s="202"/>
      <c r="V18" s="202"/>
      <c r="W18" s="202"/>
      <c r="X18" s="202"/>
      <c r="Y18" s="202"/>
      <c r="Z18" s="209"/>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row>
    <row r="19" spans="1:94" ht="16.5">
      <c r="A19"/>
      <c r="B19" s="219"/>
      <c r="C19" s="202"/>
      <c r="D19" s="205"/>
      <c r="E19" s="301" t="s">
        <v>436</v>
      </c>
      <c r="F19" s="202"/>
      <c r="G19" s="344" t="s">
        <v>437</v>
      </c>
      <c r="H19" s="344"/>
      <c r="I19" s="344"/>
      <c r="J19" s="344"/>
      <c r="K19"/>
      <c r="L19"/>
      <c r="M19"/>
      <c r="N19" s="202"/>
      <c r="O19" s="202"/>
      <c r="P19" s="202"/>
      <c r="Q19" s="202"/>
      <c r="R19" s="202"/>
      <c r="S19" s="202"/>
      <c r="T19" s="202"/>
      <c r="U19" s="202"/>
      <c r="V19" s="202"/>
      <c r="W19" s="202"/>
      <c r="X19" s="202"/>
      <c r="Y19" s="202"/>
      <c r="Z19" s="209"/>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row>
    <row r="20" spans="1:94" ht="33">
      <c r="A20" s="202"/>
      <c r="B20" s="219"/>
      <c r="C20" s="248" t="s">
        <v>438</v>
      </c>
      <c r="D20" s="249" t="s">
        <v>439</v>
      </c>
      <c r="E20" s="250" t="s">
        <v>440</v>
      </c>
      <c r="F20" s="249" t="s">
        <v>441</v>
      </c>
      <c r="G20" s="249" t="s">
        <v>442</v>
      </c>
      <c r="H20" s="249" t="s">
        <v>443</v>
      </c>
      <c r="I20" s="251" t="s">
        <v>444</v>
      </c>
      <c r="J20" s="249" t="s">
        <v>445</v>
      </c>
      <c r="K20" s="252" t="s">
        <v>446</v>
      </c>
      <c r="L20" s="202"/>
      <c r="M20" s="202"/>
      <c r="N20" s="202"/>
      <c r="O20" s="202"/>
      <c r="P20" s="202"/>
      <c r="Q20" s="202"/>
      <c r="R20" s="202"/>
      <c r="S20" s="202"/>
      <c r="T20" s="202"/>
      <c r="U20" s="202"/>
      <c r="V20" s="202"/>
      <c r="W20" s="202"/>
      <c r="X20" s="209"/>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row>
    <row r="21" spans="1:94" ht="16.5">
      <c r="A21" s="202"/>
      <c r="B21" s="221"/>
      <c r="C21" s="253" t="s">
        <v>447</v>
      </c>
      <c r="D21" s="254">
        <v>126.44</v>
      </c>
      <c r="E21" s="255">
        <v>3</v>
      </c>
      <c r="F21" s="256" t="s">
        <v>448</v>
      </c>
      <c r="G21" s="257">
        <f>$D$13*Table21214814[[#This Row],[Building footpring area (m2)]]</f>
        <v>126.44</v>
      </c>
      <c r="H21" s="257">
        <f>$D$14*Table21214814[[#This Row],[Building footpring area (m2)]]</f>
        <v>126.44</v>
      </c>
      <c r="I21" s="258">
        <f>$D$15*Table21214814[[#This Row],[Building footpring area (m2)]]</f>
        <v>0</v>
      </c>
      <c r="J21" s="257">
        <f>$D$16*Table21214814[[#This Row],[Building footpring area (m2)]]</f>
        <v>126.44</v>
      </c>
      <c r="K21" s="259" t="s">
        <v>448</v>
      </c>
      <c r="L21" s="202"/>
      <c r="M21" s="202"/>
      <c r="N21" s="202"/>
      <c r="O21" s="202"/>
      <c r="P21" s="202"/>
      <c r="Q21" s="202"/>
      <c r="R21" s="202"/>
      <c r="S21" s="202"/>
      <c r="T21" s="202"/>
      <c r="U21" s="202"/>
      <c r="V21" s="202"/>
      <c r="W21" s="202"/>
      <c r="X21" s="209"/>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row>
    <row r="22" spans="1:94" ht="16.5">
      <c r="A22" s="202"/>
      <c r="B22" s="219"/>
      <c r="C22" s="253" t="s">
        <v>449</v>
      </c>
      <c r="D22" s="254">
        <v>133.16999999999999</v>
      </c>
      <c r="E22" s="255">
        <v>2</v>
      </c>
      <c r="F22" s="256" t="s">
        <v>448</v>
      </c>
      <c r="G22" s="257">
        <f>$D$13*Table21214814[[#This Row],[Building footpring area (m2)]]</f>
        <v>133.16999999999999</v>
      </c>
      <c r="H22" s="257">
        <f>$D$14*Table21214814[[#This Row],[Building footpring area (m2)]]</f>
        <v>133.16999999999999</v>
      </c>
      <c r="I22" s="258">
        <f>$D$15*Table21214814[[#This Row],[Building footpring area (m2)]]</f>
        <v>0</v>
      </c>
      <c r="J22" s="257">
        <f>$D$16*Table21214814[[#This Row],[Building footpring area (m2)]]</f>
        <v>133.16999999999999</v>
      </c>
      <c r="K22" s="260" t="s">
        <v>448</v>
      </c>
      <c r="L22" s="202"/>
      <c r="M22" s="202"/>
      <c r="N22" s="202"/>
      <c r="O22" s="202"/>
      <c r="P22" s="202"/>
      <c r="Q22" s="202"/>
      <c r="R22" s="202"/>
      <c r="S22" s="202"/>
      <c r="T22" s="202"/>
      <c r="U22" s="202"/>
      <c r="V22" s="202"/>
      <c r="W22" s="202"/>
      <c r="X22" s="209"/>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row>
    <row r="23" spans="1:94" ht="16.5">
      <c r="A23" s="202"/>
      <c r="B23" s="219"/>
      <c r="C23" s="211" t="s">
        <v>450</v>
      </c>
      <c r="D23" s="261">
        <v>138.77000000000001</v>
      </c>
      <c r="E23" s="255">
        <v>1</v>
      </c>
      <c r="F23" s="256" t="s">
        <v>448</v>
      </c>
      <c r="G23" s="257">
        <f>$D$13*Table21214814[[#This Row],[Building footpring area (m2)]]</f>
        <v>138.77000000000001</v>
      </c>
      <c r="H23" s="257">
        <f>$D$14*Table21214814[[#This Row],[Building footpring area (m2)]]</f>
        <v>138.77000000000001</v>
      </c>
      <c r="I23" s="258">
        <f>$D$15*Table21214814[[#This Row],[Building footpring area (m2)]]</f>
        <v>0</v>
      </c>
      <c r="J23" s="257">
        <f>$D$16*Table21214814[[#This Row],[Building footpring area (m2)]]</f>
        <v>138.77000000000001</v>
      </c>
      <c r="K23" s="260" t="s">
        <v>448</v>
      </c>
      <c r="L23" s="202"/>
      <c r="M23" s="202"/>
      <c r="N23" s="202"/>
      <c r="O23" s="202"/>
      <c r="P23" s="202"/>
      <c r="Q23" s="202"/>
      <c r="R23" s="202"/>
      <c r="S23" s="202"/>
      <c r="T23" s="202"/>
      <c r="U23" s="202"/>
      <c r="V23" s="202"/>
      <c r="W23" s="202"/>
      <c r="X23" s="209"/>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row>
    <row r="24" spans="1:94" ht="16.5">
      <c r="A24" s="202"/>
      <c r="B24" s="219"/>
      <c r="C24" s="253" t="s">
        <v>451</v>
      </c>
      <c r="D24" s="254">
        <f>132.79*10</f>
        <v>1327.8999999999999</v>
      </c>
      <c r="E24" s="255">
        <v>4</v>
      </c>
      <c r="F24" s="256" t="s">
        <v>448</v>
      </c>
      <c r="G24" s="257">
        <f>$D$13*Table21214814[[#This Row],[Building footpring area (m2)]]</f>
        <v>1327.8999999999999</v>
      </c>
      <c r="H24" s="257">
        <f>$D$14*Table21214814[[#This Row],[Building footpring area (m2)]]</f>
        <v>1327.8999999999999</v>
      </c>
      <c r="I24" s="258">
        <f>$D$15*Table21214814[[#This Row],[Building footpring area (m2)]]</f>
        <v>0</v>
      </c>
      <c r="J24" s="257">
        <f>$D$16*Table21214814[[#This Row],[Building footpring area (m2)]]</f>
        <v>1327.8999999999999</v>
      </c>
      <c r="K24" s="262" t="s">
        <v>448</v>
      </c>
      <c r="L24" s="202"/>
      <c r="M24" s="202"/>
      <c r="N24" s="202"/>
      <c r="O24" s="202"/>
      <c r="P24" s="202"/>
      <c r="Q24" s="202"/>
      <c r="R24" s="202"/>
      <c r="S24" s="202"/>
      <c r="T24" s="202"/>
      <c r="U24" s="202"/>
      <c r="V24" s="202"/>
      <c r="W24" s="202"/>
      <c r="X24" s="209"/>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2"/>
      <c r="CO24" s="202"/>
      <c r="CP24" s="202"/>
    </row>
    <row r="25" spans="1:94" ht="16.5">
      <c r="A25" s="202"/>
      <c r="B25" s="222"/>
      <c r="C25" s="202"/>
      <c r="D25" s="205"/>
      <c r="E25" s="202"/>
      <c r="F25" s="202"/>
      <c r="G25" s="202"/>
      <c r="H25" s="202"/>
      <c r="I25" s="202"/>
      <c r="J25" s="202"/>
      <c r="K25" s="202"/>
      <c r="L25" s="202"/>
      <c r="M25" s="202"/>
      <c r="N25" s="202"/>
      <c r="O25" s="202"/>
      <c r="P25" s="202"/>
      <c r="Q25" s="202"/>
      <c r="R25" s="202"/>
      <c r="S25" s="202"/>
      <c r="T25" s="202"/>
      <c r="U25" s="202"/>
      <c r="V25" s="202"/>
      <c r="W25" s="202"/>
      <c r="X25" s="202"/>
      <c r="Y25" s="202"/>
      <c r="Z25" s="209"/>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2"/>
      <c r="BV25" s="202"/>
      <c r="BW25" s="202"/>
      <c r="BX25" s="202"/>
      <c r="BY25" s="202"/>
      <c r="BZ25" s="202"/>
      <c r="CA25" s="202"/>
      <c r="CB25" s="202"/>
      <c r="CC25" s="202"/>
      <c r="CD25" s="202"/>
      <c r="CE25" s="202"/>
      <c r="CF25" s="202"/>
      <c r="CG25" s="202"/>
      <c r="CH25" s="202"/>
      <c r="CI25" s="202"/>
      <c r="CJ25" s="202"/>
      <c r="CK25" s="202"/>
      <c r="CL25" s="202"/>
      <c r="CM25" s="202"/>
      <c r="CN25" s="202"/>
      <c r="CO25" s="202"/>
      <c r="CP25" s="202"/>
    </row>
    <row r="26" spans="1:94" ht="16.5">
      <c r="A26" s="202"/>
      <c r="B26" s="221"/>
      <c r="C26" s="207" t="s">
        <v>452</v>
      </c>
      <c r="D26" s="202"/>
      <c r="E26"/>
      <c r="F26" s="202"/>
      <c r="G26" s="202"/>
      <c r="H26" s="202"/>
      <c r="I26" s="202"/>
      <c r="J26" s="202"/>
      <c r="K26" s="202"/>
      <c r="L26" s="202"/>
      <c r="M26" s="202"/>
      <c r="N26" s="202"/>
      <c r="O26" s="202"/>
      <c r="P26" s="202"/>
      <c r="Q26" s="202"/>
      <c r="R26" s="202"/>
      <c r="S26" s="202"/>
      <c r="T26" s="202"/>
      <c r="U26" s="202"/>
      <c r="V26" s="202"/>
      <c r="W26" s="202"/>
      <c r="X26" s="202"/>
      <c r="Y26" s="202"/>
      <c r="Z26" s="209"/>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2"/>
      <c r="CJ26" s="202"/>
      <c r="CK26" s="202"/>
      <c r="CL26" s="202"/>
      <c r="CM26" s="202"/>
      <c r="CN26" s="202"/>
      <c r="CO26" s="202"/>
      <c r="CP26" s="202"/>
    </row>
    <row r="27" spans="1:94" ht="16.5">
      <c r="A27" s="202"/>
      <c r="B27" s="219"/>
      <c r="C27" s="202"/>
      <c r="D27" s="202"/>
      <c r="E27" s="301" t="s">
        <v>436</v>
      </c>
      <c r="F27" s="202"/>
      <c r="G27" s="344" t="s">
        <v>437</v>
      </c>
      <c r="H27" s="344"/>
      <c r="I27" s="344"/>
      <c r="J27" s="344"/>
      <c r="K27" s="202"/>
      <c r="L27" s="202"/>
      <c r="M27" s="202"/>
      <c r="N27" s="202"/>
      <c r="O27" s="202"/>
      <c r="P27" s="202"/>
      <c r="Q27" s="202"/>
      <c r="R27" s="202"/>
      <c r="S27" s="202"/>
      <c r="T27" s="202"/>
      <c r="U27" s="202"/>
      <c r="V27" s="202"/>
      <c r="W27" s="202"/>
      <c r="X27" s="202"/>
      <c r="Y27" s="202"/>
      <c r="Z27" s="209"/>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row>
    <row r="28" spans="1:94" ht="33">
      <c r="A28" s="202"/>
      <c r="B28" s="219"/>
      <c r="C28" s="263" t="s">
        <v>438</v>
      </c>
      <c r="D28" s="249" t="s">
        <v>439</v>
      </c>
      <c r="E28" s="264" t="s">
        <v>440</v>
      </c>
      <c r="F28" s="265" t="s">
        <v>441</v>
      </c>
      <c r="G28" s="249" t="s">
        <v>442</v>
      </c>
      <c r="H28" s="249" t="s">
        <v>443</v>
      </c>
      <c r="I28" s="251" t="s">
        <v>444</v>
      </c>
      <c r="J28" s="249" t="s">
        <v>445</v>
      </c>
      <c r="K28" s="252" t="s">
        <v>446</v>
      </c>
      <c r="L28" s="202"/>
      <c r="M28" s="202"/>
      <c r="N28" s="202"/>
      <c r="O28" s="202"/>
      <c r="P28" s="202"/>
      <c r="Q28" s="202"/>
      <c r="R28" s="202"/>
      <c r="S28" s="202"/>
      <c r="T28" s="202"/>
      <c r="U28" s="202"/>
      <c r="V28" s="202"/>
      <c r="W28" s="202"/>
      <c r="X28" s="209"/>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202"/>
      <c r="CK28" s="202"/>
      <c r="CL28" s="202"/>
      <c r="CM28" s="202"/>
      <c r="CN28" s="202"/>
      <c r="CO28" s="202"/>
      <c r="CP28" s="202"/>
    </row>
    <row r="29" spans="1:94" ht="16.5">
      <c r="A29"/>
      <c r="B29" s="219"/>
      <c r="C29" s="253" t="s">
        <v>453</v>
      </c>
      <c r="D29" s="254">
        <v>441.01</v>
      </c>
      <c r="E29" s="266">
        <v>1</v>
      </c>
      <c r="F29" s="256" t="s">
        <v>448</v>
      </c>
      <c r="G29" s="257">
        <f>$D$13*Table31315915[[#This Row],[Building footpring area (m2)]]</f>
        <v>441.01</v>
      </c>
      <c r="H29" s="257">
        <f>$D$14*Table31315915[[#This Row],[Building footpring area (m2)]]</f>
        <v>441.01</v>
      </c>
      <c r="I29" s="258">
        <f>$D$15*Table31315915[[#This Row],[Building footpring area (m2)]]</f>
        <v>0</v>
      </c>
      <c r="J29" s="257">
        <f>$D$16*Table31315915[[#This Row],[Building footpring area (m2)]]</f>
        <v>441.01</v>
      </c>
      <c r="K29" s="267" t="s">
        <v>454</v>
      </c>
      <c r="L29" s="220" t="s">
        <v>455</v>
      </c>
      <c r="M29" s="202"/>
      <c r="N29" s="202"/>
      <c r="O29" s="202"/>
      <c r="P29" s="202"/>
      <c r="Q29" s="202"/>
      <c r="R29" s="202"/>
      <c r="S29" s="202"/>
      <c r="T29" s="202"/>
      <c r="U29" s="202"/>
      <c r="V29" s="202"/>
      <c r="W29" s="202"/>
      <c r="X29" s="209"/>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row>
    <row r="30" spans="1:94" ht="16.5">
      <c r="A30"/>
      <c r="B30" s="219"/>
      <c r="C30" s="253" t="s">
        <v>456</v>
      </c>
      <c r="D30" s="254">
        <v>433.74</v>
      </c>
      <c r="E30" s="266">
        <v>1</v>
      </c>
      <c r="F30" s="256" t="s">
        <v>448</v>
      </c>
      <c r="G30" s="257">
        <f>$D$13*Table31315915[[#This Row],[Building footpring area (m2)]]</f>
        <v>433.74</v>
      </c>
      <c r="H30" s="257">
        <f>$D$14*Table31315915[[#This Row],[Building footpring area (m2)]]</f>
        <v>433.74</v>
      </c>
      <c r="I30" s="258">
        <f>$D$15*Table31315915[[#This Row],[Building footpring area (m2)]]</f>
        <v>0</v>
      </c>
      <c r="J30" s="257">
        <f>$D$16*Table31315915[[#This Row],[Building footpring area (m2)]]</f>
        <v>433.74</v>
      </c>
      <c r="K30" s="267" t="s">
        <v>454</v>
      </c>
      <c r="L30" s="202"/>
      <c r="M30" s="202"/>
      <c r="N30" s="202"/>
      <c r="O30" s="202"/>
      <c r="P30" s="202"/>
      <c r="Q30" s="202"/>
      <c r="R30" s="202"/>
      <c r="S30" s="202"/>
      <c r="T30" s="202"/>
      <c r="U30" s="202"/>
      <c r="V30" s="202"/>
      <c r="W30" s="202"/>
      <c r="X30" s="209"/>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row>
    <row r="31" spans="1:94" ht="16.5">
      <c r="A31"/>
      <c r="B31" s="219"/>
      <c r="C31" s="253" t="s">
        <v>457</v>
      </c>
      <c r="D31" s="254">
        <v>393.34</v>
      </c>
      <c r="E31" s="266">
        <v>1</v>
      </c>
      <c r="F31" s="256" t="s">
        <v>448</v>
      </c>
      <c r="G31" s="257">
        <f>$D$13*Table31315915[[#This Row],[Building footpring area (m2)]]</f>
        <v>393.34</v>
      </c>
      <c r="H31" s="257">
        <f>$D$14*Table31315915[[#This Row],[Building footpring area (m2)]]</f>
        <v>393.34</v>
      </c>
      <c r="I31" s="258">
        <f>$D$15*Table31315915[[#This Row],[Building footpring area (m2)]]</f>
        <v>0</v>
      </c>
      <c r="J31" s="257">
        <f>$D$16*Table31315915[[#This Row],[Building footpring area (m2)]]</f>
        <v>393.34</v>
      </c>
      <c r="K31" s="267" t="s">
        <v>454</v>
      </c>
      <c r="L31" s="202"/>
      <c r="M31" s="202"/>
      <c r="N31" s="202"/>
      <c r="O31" s="202"/>
      <c r="P31" s="202"/>
      <c r="Q31" s="202"/>
      <c r="R31" s="202"/>
      <c r="S31" s="202"/>
      <c r="T31" s="202"/>
      <c r="U31" s="202"/>
      <c r="V31" s="202"/>
      <c r="W31" s="202"/>
      <c r="X31" s="209"/>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c r="CO31" s="202"/>
      <c r="CP31" s="202"/>
    </row>
    <row r="32" spans="1:94" ht="16.5">
      <c r="A32"/>
      <c r="B32" s="219"/>
      <c r="C32" s="253" t="s">
        <v>458</v>
      </c>
      <c r="D32" s="254">
        <v>393.05</v>
      </c>
      <c r="E32" s="266">
        <v>1</v>
      </c>
      <c r="F32" s="256" t="s">
        <v>448</v>
      </c>
      <c r="G32" s="257">
        <f>$D$13*Table31315915[[#This Row],[Building footpring area (m2)]]</f>
        <v>393.05</v>
      </c>
      <c r="H32" s="257">
        <f>$D$14*Table31315915[[#This Row],[Building footpring area (m2)]]</f>
        <v>393.05</v>
      </c>
      <c r="I32" s="258">
        <f>$D$15*Table31315915[[#This Row],[Building footpring area (m2)]]</f>
        <v>0</v>
      </c>
      <c r="J32" s="257">
        <f>$D$16*Table31315915[[#This Row],[Building footpring area (m2)]]</f>
        <v>393.05</v>
      </c>
      <c r="K32" s="267" t="s">
        <v>454</v>
      </c>
      <c r="L32" s="202"/>
      <c r="M32" s="202"/>
      <c r="N32" s="202"/>
      <c r="O32" s="202"/>
      <c r="P32" s="202"/>
      <c r="Q32" s="202"/>
      <c r="R32" s="202"/>
      <c r="S32" s="202"/>
      <c r="T32" s="202"/>
      <c r="U32" s="202"/>
      <c r="V32" s="202"/>
      <c r="W32" s="202"/>
      <c r="X32" s="209"/>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2"/>
      <c r="CJ32" s="202"/>
      <c r="CK32" s="202"/>
      <c r="CL32" s="202"/>
      <c r="CM32" s="202"/>
      <c r="CN32" s="202"/>
      <c r="CO32" s="202"/>
      <c r="CP32" s="202"/>
    </row>
    <row r="33" spans="1:94" ht="16.5">
      <c r="A33"/>
      <c r="B33" s="219"/>
      <c r="C33" s="253" t="s">
        <v>459</v>
      </c>
      <c r="D33" s="254">
        <v>349.37</v>
      </c>
      <c r="E33" s="266">
        <v>2</v>
      </c>
      <c r="F33" s="256" t="s">
        <v>448</v>
      </c>
      <c r="G33" s="257">
        <f>$D$13*Table31315915[[#This Row],[Building footpring area (m2)]]</f>
        <v>349.37</v>
      </c>
      <c r="H33" s="257">
        <f>$D$14*Table31315915[[#This Row],[Building footpring area (m2)]]</f>
        <v>349.37</v>
      </c>
      <c r="I33" s="258">
        <f>$D$15*Table31315915[[#This Row],[Building footpring area (m2)]]</f>
        <v>0</v>
      </c>
      <c r="J33" s="257">
        <f>$D$16*Table31315915[[#This Row],[Building footpring area (m2)]]</f>
        <v>349.37</v>
      </c>
      <c r="K33" s="267" t="s">
        <v>454</v>
      </c>
      <c r="L33" s="202"/>
      <c r="M33" s="202"/>
      <c r="N33" s="202"/>
      <c r="O33" s="202"/>
      <c r="P33" s="202"/>
      <c r="Q33" s="202"/>
      <c r="R33" s="202"/>
      <c r="S33" s="202"/>
      <c r="T33" s="202"/>
      <c r="U33" s="202"/>
      <c r="V33" s="202"/>
      <c r="W33" s="202"/>
      <c r="X33" s="209"/>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2"/>
      <c r="CL33" s="202"/>
      <c r="CM33" s="202"/>
      <c r="CN33" s="202"/>
      <c r="CO33" s="202"/>
      <c r="CP33" s="202"/>
    </row>
    <row r="34" spans="1:94" ht="16.5">
      <c r="A34"/>
      <c r="B34" s="219"/>
      <c r="C34" s="253" t="s">
        <v>460</v>
      </c>
      <c r="D34" s="254">
        <v>345.43</v>
      </c>
      <c r="E34" s="266">
        <v>2</v>
      </c>
      <c r="F34" s="256" t="s">
        <v>448</v>
      </c>
      <c r="G34" s="257">
        <f>$D$13*Table31315915[[#This Row],[Building footpring area (m2)]]</f>
        <v>345.43</v>
      </c>
      <c r="H34" s="257">
        <f>$D$14*Table31315915[[#This Row],[Building footpring area (m2)]]</f>
        <v>345.43</v>
      </c>
      <c r="I34" s="258">
        <f>$D$15*Table31315915[[#This Row],[Building footpring area (m2)]]</f>
        <v>0</v>
      </c>
      <c r="J34" s="257">
        <f>$D$16*Table31315915[[#This Row],[Building footpring area (m2)]]</f>
        <v>345.43</v>
      </c>
      <c r="K34" s="267" t="s">
        <v>454</v>
      </c>
      <c r="L34" s="202"/>
      <c r="M34" s="202"/>
      <c r="N34" s="202"/>
      <c r="O34" s="202"/>
      <c r="P34" s="202"/>
      <c r="Q34" s="202"/>
      <c r="R34" s="202"/>
      <c r="S34" s="202"/>
      <c r="T34" s="202"/>
      <c r="U34" s="202"/>
      <c r="V34" s="202"/>
      <c r="W34" s="202"/>
      <c r="X34" s="209"/>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row>
    <row r="35" spans="1:94" ht="16.5">
      <c r="A35"/>
      <c r="B35" s="219"/>
      <c r="C35" s="253" t="s">
        <v>461</v>
      </c>
      <c r="D35" s="254">
        <v>330.33</v>
      </c>
      <c r="E35" s="266">
        <v>2</v>
      </c>
      <c r="F35" s="256" t="s">
        <v>448</v>
      </c>
      <c r="G35" s="257">
        <f>$D$13*Table31315915[[#This Row],[Building footpring area (m2)]]</f>
        <v>330.33</v>
      </c>
      <c r="H35" s="257">
        <f>$D$14*Table31315915[[#This Row],[Building footpring area (m2)]]</f>
        <v>330.33</v>
      </c>
      <c r="I35" s="258">
        <f>$D$15*Table31315915[[#This Row],[Building footpring area (m2)]]</f>
        <v>0</v>
      </c>
      <c r="J35" s="257">
        <f>$D$16*Table31315915[[#This Row],[Building footpring area (m2)]]</f>
        <v>330.33</v>
      </c>
      <c r="K35" s="267" t="s">
        <v>454</v>
      </c>
      <c r="L35" s="202"/>
      <c r="M35" s="202"/>
      <c r="N35" s="202"/>
      <c r="O35" s="202"/>
      <c r="P35" s="202"/>
      <c r="Q35" s="202"/>
      <c r="R35" s="202"/>
      <c r="S35" s="202"/>
      <c r="T35" s="202"/>
      <c r="U35" s="202"/>
      <c r="V35" s="202"/>
      <c r="W35" s="202"/>
      <c r="X35" s="209"/>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row>
    <row r="36" spans="1:94" ht="16.5">
      <c r="A36"/>
      <c r="B36" s="219"/>
      <c r="C36" s="253" t="s">
        <v>462</v>
      </c>
      <c r="D36" s="254">
        <v>325.8</v>
      </c>
      <c r="E36" s="266">
        <v>2</v>
      </c>
      <c r="F36" s="256" t="s">
        <v>448</v>
      </c>
      <c r="G36" s="257">
        <f>$D$13*Table31315915[[#This Row],[Building footpring area (m2)]]</f>
        <v>325.8</v>
      </c>
      <c r="H36" s="257">
        <f>$D$14*Table31315915[[#This Row],[Building footpring area (m2)]]</f>
        <v>325.8</v>
      </c>
      <c r="I36" s="258">
        <f>$D$15*Table31315915[[#This Row],[Building footpring area (m2)]]</f>
        <v>0</v>
      </c>
      <c r="J36" s="257">
        <f>$D$16*Table31315915[[#This Row],[Building footpring area (m2)]]</f>
        <v>325.8</v>
      </c>
      <c r="K36" s="267" t="s">
        <v>454</v>
      </c>
      <c r="L36" s="202"/>
      <c r="M36" s="202"/>
      <c r="N36" s="202"/>
      <c r="O36" s="202"/>
      <c r="P36" s="202"/>
      <c r="Q36" s="202"/>
      <c r="R36" s="202"/>
      <c r="S36" s="202"/>
      <c r="T36" s="202"/>
      <c r="U36" s="202"/>
      <c r="V36" s="202"/>
      <c r="W36" s="202"/>
      <c r="X36" s="209"/>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row>
    <row r="37" spans="1:94" ht="16.5">
      <c r="A37"/>
      <c r="B37" s="219"/>
      <c r="C37" s="253" t="s">
        <v>463</v>
      </c>
      <c r="D37" s="254">
        <v>301.56</v>
      </c>
      <c r="E37" s="266">
        <v>3</v>
      </c>
      <c r="F37" s="256" t="s">
        <v>448</v>
      </c>
      <c r="G37" s="257">
        <f>$D$13*Table31315915[[#This Row],[Building footpring area (m2)]]</f>
        <v>301.56</v>
      </c>
      <c r="H37" s="257">
        <f>$D$14*Table31315915[[#This Row],[Building footpring area (m2)]]</f>
        <v>301.56</v>
      </c>
      <c r="I37" s="258">
        <f>$D$15*Table31315915[[#This Row],[Building footpring area (m2)]]</f>
        <v>0</v>
      </c>
      <c r="J37" s="257">
        <f>$D$16*Table31315915[[#This Row],[Building footpring area (m2)]]</f>
        <v>301.56</v>
      </c>
      <c r="K37" s="267" t="s">
        <v>454</v>
      </c>
      <c r="L37" s="202"/>
      <c r="M37" s="202"/>
      <c r="N37" s="202"/>
      <c r="O37" s="202"/>
      <c r="P37" s="202"/>
      <c r="Q37" s="202"/>
      <c r="R37" s="202"/>
      <c r="S37" s="202"/>
      <c r="T37" s="202"/>
      <c r="U37" s="202"/>
      <c r="V37" s="202"/>
      <c r="W37" s="202"/>
      <c r="X37" s="209"/>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c r="BV37" s="202"/>
      <c r="BW37" s="202"/>
      <c r="BX37" s="202"/>
      <c r="BY37" s="202"/>
      <c r="BZ37" s="202"/>
      <c r="CA37" s="202"/>
      <c r="CB37" s="202"/>
      <c r="CC37" s="202"/>
      <c r="CD37" s="202"/>
      <c r="CE37" s="202"/>
      <c r="CF37" s="202"/>
      <c r="CG37" s="202"/>
      <c r="CH37" s="202"/>
      <c r="CI37" s="202"/>
      <c r="CJ37" s="202"/>
      <c r="CK37" s="202"/>
      <c r="CL37" s="202"/>
      <c r="CM37" s="202"/>
      <c r="CN37" s="202"/>
      <c r="CO37" s="202"/>
      <c r="CP37" s="202"/>
    </row>
    <row r="38" spans="1:94" ht="16.5">
      <c r="A38"/>
      <c r="B38" s="219"/>
      <c r="C38" s="253" t="s">
        <v>464</v>
      </c>
      <c r="D38" s="254">
        <v>281.69</v>
      </c>
      <c r="E38" s="266">
        <v>3</v>
      </c>
      <c r="F38" s="256" t="s">
        <v>448</v>
      </c>
      <c r="G38" s="257">
        <f>$D$13*Table31315915[[#This Row],[Building footpring area (m2)]]</f>
        <v>281.69</v>
      </c>
      <c r="H38" s="257">
        <f>$D$14*Table31315915[[#This Row],[Building footpring area (m2)]]</f>
        <v>281.69</v>
      </c>
      <c r="I38" s="258">
        <f>$D$15*Table31315915[[#This Row],[Building footpring area (m2)]]</f>
        <v>0</v>
      </c>
      <c r="J38" s="257">
        <f>$D$16*Table31315915[[#This Row],[Building footpring area (m2)]]</f>
        <v>281.69</v>
      </c>
      <c r="K38" s="267" t="s">
        <v>454</v>
      </c>
      <c r="L38" s="202"/>
      <c r="M38" s="202"/>
      <c r="N38" s="202"/>
      <c r="O38" s="202"/>
      <c r="P38" s="202"/>
      <c r="Q38" s="202"/>
      <c r="R38" s="202"/>
      <c r="S38" s="202"/>
      <c r="T38" s="202"/>
      <c r="U38" s="202"/>
      <c r="V38" s="202"/>
      <c r="W38" s="202"/>
      <c r="X38" s="209"/>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row>
    <row r="39" spans="1:94" ht="16.5">
      <c r="A39"/>
      <c r="B39" s="219"/>
      <c r="C39" s="253" t="s">
        <v>465</v>
      </c>
      <c r="D39" s="254">
        <v>233.3</v>
      </c>
      <c r="E39" s="266">
        <v>3</v>
      </c>
      <c r="F39" s="256" t="s">
        <v>448</v>
      </c>
      <c r="G39" s="257">
        <f>$D$13*Table31315915[[#This Row],[Building footpring area (m2)]]</f>
        <v>233.3</v>
      </c>
      <c r="H39" s="257">
        <f>$D$14*Table31315915[[#This Row],[Building footpring area (m2)]]</f>
        <v>233.3</v>
      </c>
      <c r="I39" s="258">
        <f>$D$15*Table31315915[[#This Row],[Building footpring area (m2)]]</f>
        <v>0</v>
      </c>
      <c r="J39" s="257">
        <f>$D$16*Table31315915[[#This Row],[Building footpring area (m2)]]</f>
        <v>233.3</v>
      </c>
      <c r="K39" s="267" t="s">
        <v>454</v>
      </c>
      <c r="L39" s="202"/>
      <c r="M39" s="202"/>
      <c r="N39" s="202"/>
      <c r="O39" s="202"/>
      <c r="P39" s="202"/>
      <c r="Q39" s="202"/>
      <c r="R39" s="202"/>
      <c r="S39" s="202"/>
      <c r="T39" s="202"/>
      <c r="U39" s="202"/>
      <c r="V39" s="202"/>
      <c r="W39" s="202"/>
      <c r="X39" s="209"/>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row>
    <row r="40" spans="1:94" ht="16.5">
      <c r="A40"/>
      <c r="B40" s="219"/>
      <c r="C40" s="253" t="s">
        <v>466</v>
      </c>
      <c r="D40" s="254">
        <v>212.6</v>
      </c>
      <c r="E40" s="266">
        <v>3</v>
      </c>
      <c r="F40" s="256" t="s">
        <v>448</v>
      </c>
      <c r="G40" s="257">
        <f>$D$13*Table31315915[[#This Row],[Building footpring area (m2)]]</f>
        <v>212.6</v>
      </c>
      <c r="H40" s="257">
        <f>$D$14*Table31315915[[#This Row],[Building footpring area (m2)]]</f>
        <v>212.6</v>
      </c>
      <c r="I40" s="258">
        <f>$D$15*Table31315915[[#This Row],[Building footpring area (m2)]]</f>
        <v>0</v>
      </c>
      <c r="J40" s="257">
        <f>$D$16*Table31315915[[#This Row],[Building footpring area (m2)]]</f>
        <v>212.6</v>
      </c>
      <c r="K40" s="267" t="s">
        <v>454</v>
      </c>
      <c r="L40" s="202"/>
      <c r="M40" s="202"/>
      <c r="N40" s="202"/>
      <c r="O40" s="202"/>
      <c r="P40" s="202"/>
      <c r="Q40" s="202"/>
      <c r="R40" s="202"/>
      <c r="S40" s="202"/>
      <c r="T40" s="202"/>
      <c r="U40" s="202"/>
      <c r="V40" s="202"/>
      <c r="W40" s="202"/>
      <c r="X40" s="209"/>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202"/>
      <c r="CO40" s="202"/>
      <c r="CP40" s="202"/>
    </row>
    <row r="41" spans="1:94" ht="16.5">
      <c r="A41"/>
      <c r="B41" s="219"/>
      <c r="C41" s="253" t="s">
        <v>467</v>
      </c>
      <c r="D41" s="254">
        <v>172.99</v>
      </c>
      <c r="E41" s="266">
        <v>4</v>
      </c>
      <c r="F41" s="256" t="s">
        <v>448</v>
      </c>
      <c r="G41" s="257">
        <f>$D$13*Table31315915[[#This Row],[Building footpring area (m2)]]</f>
        <v>172.99</v>
      </c>
      <c r="H41" s="257">
        <f>$D$14*Table31315915[[#This Row],[Building footpring area (m2)]]</f>
        <v>172.99</v>
      </c>
      <c r="I41" s="258">
        <f>$D$15*Table31315915[[#This Row],[Building footpring area (m2)]]</f>
        <v>0</v>
      </c>
      <c r="J41" s="257">
        <f>$D$16*Table31315915[[#This Row],[Building footpring area (m2)]]</f>
        <v>172.99</v>
      </c>
      <c r="K41" s="267" t="s">
        <v>454</v>
      </c>
      <c r="L41" s="202"/>
      <c r="M41" s="202"/>
      <c r="N41" s="202"/>
      <c r="O41" s="202"/>
      <c r="P41" s="202"/>
      <c r="Q41" s="202"/>
      <c r="R41" s="202"/>
      <c r="S41" s="202"/>
      <c r="T41" s="202"/>
      <c r="U41" s="202"/>
      <c r="V41" s="202"/>
      <c r="W41" s="202"/>
      <c r="X41" s="209"/>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2"/>
      <c r="CP41" s="202"/>
    </row>
    <row r="42" spans="1:94" ht="16.5">
      <c r="A42"/>
      <c r="B42" s="219"/>
      <c r="C42" s="253" t="s">
        <v>468</v>
      </c>
      <c r="D42" s="254">
        <v>138.97</v>
      </c>
      <c r="E42" s="266">
        <v>4</v>
      </c>
      <c r="F42" s="256" t="s">
        <v>448</v>
      </c>
      <c r="G42" s="257">
        <f>$D$13*Table31315915[[#This Row],[Building footpring area (m2)]]</f>
        <v>138.97</v>
      </c>
      <c r="H42" s="257">
        <f>$D$14*Table31315915[[#This Row],[Building footpring area (m2)]]</f>
        <v>138.97</v>
      </c>
      <c r="I42" s="258">
        <f>$D$15*Table31315915[[#This Row],[Building footpring area (m2)]]</f>
        <v>0</v>
      </c>
      <c r="J42" s="257">
        <f>$D$16*Table31315915[[#This Row],[Building footpring area (m2)]]</f>
        <v>138.97</v>
      </c>
      <c r="K42" s="267" t="s">
        <v>454</v>
      </c>
      <c r="L42" s="202"/>
      <c r="M42" s="202"/>
      <c r="N42" s="202"/>
      <c r="O42" s="202"/>
      <c r="P42" s="202"/>
      <c r="Q42" s="202"/>
      <c r="R42" s="202"/>
      <c r="S42" s="202"/>
      <c r="T42" s="202"/>
      <c r="U42" s="202"/>
      <c r="V42" s="202"/>
      <c r="W42" s="202"/>
      <c r="X42" s="209"/>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c r="CN42" s="202"/>
      <c r="CO42" s="202"/>
      <c r="CP42" s="202"/>
    </row>
    <row r="43" spans="1:94" ht="16.5">
      <c r="A43"/>
      <c r="B43" s="219"/>
      <c r="C43" s="253" t="s">
        <v>469</v>
      </c>
      <c r="D43" s="254">
        <v>97.06</v>
      </c>
      <c r="E43" s="266">
        <v>4</v>
      </c>
      <c r="F43" s="256" t="s">
        <v>448</v>
      </c>
      <c r="G43" s="257">
        <f>$D$13*Table31315915[[#This Row],[Building footpring area (m2)]]</f>
        <v>97.06</v>
      </c>
      <c r="H43" s="257">
        <f>$D$14*Table31315915[[#This Row],[Building footpring area (m2)]]</f>
        <v>97.06</v>
      </c>
      <c r="I43" s="258">
        <f>$D$15*Table31315915[[#This Row],[Building footpring area (m2)]]</f>
        <v>0</v>
      </c>
      <c r="J43" s="257">
        <f>$D$16*Table31315915[[#This Row],[Building footpring area (m2)]]</f>
        <v>97.06</v>
      </c>
      <c r="K43" s="267" t="s">
        <v>454</v>
      </c>
      <c r="L43" s="202"/>
      <c r="M43" s="202"/>
      <c r="N43" s="202"/>
      <c r="O43" s="202"/>
      <c r="P43" s="202"/>
      <c r="Q43" s="202"/>
      <c r="R43" s="202"/>
      <c r="S43" s="202"/>
      <c r="T43" s="202"/>
      <c r="U43" s="202"/>
      <c r="V43" s="202"/>
      <c r="W43" s="202"/>
      <c r="X43" s="209"/>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c r="BV43" s="202"/>
      <c r="BW43" s="202"/>
      <c r="BX43" s="202"/>
      <c r="BY43" s="202"/>
      <c r="BZ43" s="202"/>
      <c r="CA43" s="202"/>
      <c r="CB43" s="202"/>
      <c r="CC43" s="202"/>
      <c r="CD43" s="202"/>
      <c r="CE43" s="202"/>
      <c r="CF43" s="202"/>
      <c r="CG43" s="202"/>
      <c r="CH43" s="202"/>
      <c r="CI43" s="202"/>
      <c r="CJ43" s="202"/>
      <c r="CK43" s="202"/>
      <c r="CL43" s="202"/>
      <c r="CM43" s="202"/>
      <c r="CN43" s="202"/>
      <c r="CO43" s="202"/>
      <c r="CP43" s="202"/>
    </row>
    <row r="44" spans="1:94" ht="16.5">
      <c r="A44"/>
      <c r="B44" s="219"/>
      <c r="C44" s="211" t="s">
        <v>470</v>
      </c>
      <c r="D44" s="261">
        <v>41.38</v>
      </c>
      <c r="E44" s="266">
        <v>4</v>
      </c>
      <c r="F44" s="256" t="s">
        <v>448</v>
      </c>
      <c r="G44" s="257">
        <f>$D$13*Table31315915[[#This Row],[Building footpring area (m2)]]</f>
        <v>41.38</v>
      </c>
      <c r="H44" s="257">
        <f>$D$14*Table31315915[[#This Row],[Building footpring area (m2)]]</f>
        <v>41.38</v>
      </c>
      <c r="I44" s="258">
        <f>$D$15*Table31315915[[#This Row],[Building footpring area (m2)]]</f>
        <v>0</v>
      </c>
      <c r="J44" s="257">
        <f>$D$16*Table31315915[[#This Row],[Building footpring area (m2)]]</f>
        <v>41.38</v>
      </c>
      <c r="K44" s="267" t="s">
        <v>454</v>
      </c>
      <c r="L44" s="202"/>
      <c r="M44" s="202"/>
      <c r="N44" s="202"/>
      <c r="O44" s="202"/>
      <c r="P44" s="202"/>
      <c r="Q44" s="202"/>
      <c r="R44" s="202"/>
      <c r="S44" s="202"/>
      <c r="T44" s="202"/>
      <c r="U44" s="202"/>
      <c r="V44" s="202"/>
      <c r="W44" s="202"/>
      <c r="X44" s="209"/>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2"/>
      <c r="BV44" s="202"/>
      <c r="BW44" s="202"/>
      <c r="BX44" s="202"/>
      <c r="BY44" s="202"/>
      <c r="BZ44" s="202"/>
      <c r="CA44" s="202"/>
      <c r="CB44" s="202"/>
      <c r="CC44" s="202"/>
      <c r="CD44" s="202"/>
      <c r="CE44" s="202"/>
      <c r="CF44" s="202"/>
      <c r="CG44" s="202"/>
      <c r="CH44" s="202"/>
      <c r="CI44" s="202"/>
      <c r="CJ44" s="202"/>
      <c r="CK44" s="202"/>
      <c r="CL44" s="202"/>
      <c r="CM44" s="202"/>
      <c r="CN44" s="202"/>
      <c r="CO44" s="202"/>
      <c r="CP44" s="202"/>
    </row>
    <row r="45" spans="1:94" ht="16.5">
      <c r="A45"/>
      <c r="B45" s="219"/>
      <c r="C45" s="253" t="s">
        <v>471</v>
      </c>
      <c r="D45" s="254">
        <f>280.73*15</f>
        <v>4210.9500000000007</v>
      </c>
      <c r="E45" s="266">
        <v>5</v>
      </c>
      <c r="F45" s="256" t="s">
        <v>448</v>
      </c>
      <c r="G45" s="257">
        <f>$D$13*Table31315915[[#This Row],[Building footpring area (m2)]]</f>
        <v>4210.9500000000007</v>
      </c>
      <c r="H45" s="257">
        <f>$D$14*Table31315915[[#This Row],[Building footpring area (m2)]]</f>
        <v>4210.9500000000007</v>
      </c>
      <c r="I45" s="258">
        <f>$D$15*Table31315915[[#This Row],[Building footpring area (m2)]]</f>
        <v>0</v>
      </c>
      <c r="J45" s="257">
        <f>$D$16*Table31315915[[#This Row],[Building footpring area (m2)]]</f>
        <v>4210.9500000000007</v>
      </c>
      <c r="K45" s="267" t="s">
        <v>454</v>
      </c>
      <c r="L45" s="202"/>
      <c r="M45" s="202"/>
      <c r="N45" s="202"/>
      <c r="O45" s="202"/>
      <c r="P45" s="202"/>
      <c r="Q45" s="202"/>
      <c r="R45" s="202"/>
      <c r="S45" s="202"/>
      <c r="T45" s="202"/>
      <c r="U45" s="202"/>
      <c r="V45" s="202"/>
      <c r="W45" s="202"/>
      <c r="X45" s="209"/>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2"/>
      <c r="BR45" s="202"/>
      <c r="BS45" s="202"/>
      <c r="BT45" s="202"/>
      <c r="BU45" s="202"/>
      <c r="BV45" s="202"/>
      <c r="BW45" s="202"/>
      <c r="BX45" s="202"/>
      <c r="BY45" s="202"/>
      <c r="BZ45" s="202"/>
      <c r="CA45" s="202"/>
      <c r="CB45" s="202"/>
      <c r="CC45" s="202"/>
      <c r="CD45" s="202"/>
      <c r="CE45" s="202"/>
      <c r="CF45" s="202"/>
      <c r="CG45" s="202"/>
      <c r="CH45" s="202"/>
      <c r="CI45" s="202"/>
      <c r="CJ45" s="202"/>
      <c r="CK45" s="202"/>
      <c r="CL45" s="202"/>
      <c r="CM45" s="202"/>
      <c r="CN45" s="202"/>
      <c r="CO45" s="202"/>
      <c r="CP45" s="202"/>
    </row>
    <row r="46" spans="1:94" ht="16.5">
      <c r="A46"/>
      <c r="B46" s="206"/>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9"/>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2"/>
      <c r="BR46" s="202"/>
      <c r="BS46" s="202"/>
      <c r="BT46" s="202"/>
      <c r="BU46" s="202"/>
      <c r="BV46" s="202"/>
      <c r="BW46" s="202"/>
      <c r="BX46" s="202"/>
      <c r="BY46" s="202"/>
      <c r="BZ46" s="202"/>
      <c r="CA46" s="202"/>
      <c r="CB46" s="202"/>
      <c r="CC46" s="202"/>
      <c r="CD46" s="202"/>
      <c r="CE46" s="202"/>
      <c r="CF46" s="202"/>
      <c r="CG46" s="202"/>
      <c r="CH46" s="202"/>
      <c r="CI46" s="202"/>
      <c r="CJ46" s="202"/>
      <c r="CK46" s="202"/>
      <c r="CL46" s="202"/>
      <c r="CM46" s="202"/>
      <c r="CN46" s="202"/>
      <c r="CO46" s="202"/>
      <c r="CP46" s="202"/>
    </row>
    <row r="47" spans="1:94" ht="16.5">
      <c r="A47"/>
      <c r="B47" s="206"/>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9"/>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c r="CN47" s="202"/>
      <c r="CO47" s="202"/>
      <c r="CP47" s="202"/>
    </row>
    <row r="48" spans="1:94" ht="16.5">
      <c r="A48" s="202"/>
      <c r="B48" s="206"/>
      <c r="C48" s="207" t="s">
        <v>472</v>
      </c>
      <c r="D48" s="205"/>
      <c r="E48" s="202"/>
      <c r="F48" s="202"/>
      <c r="G48" s="202"/>
      <c r="H48" s="202"/>
      <c r="I48" s="202"/>
      <c r="J48" s="202"/>
      <c r="K48" s="202"/>
      <c r="L48" s="202"/>
      <c r="M48" s="202"/>
      <c r="N48" s="202"/>
      <c r="O48" s="202"/>
      <c r="P48" s="202"/>
      <c r="Q48" s="202"/>
      <c r="R48" s="202"/>
      <c r="S48" s="202"/>
      <c r="T48" s="202"/>
      <c r="U48" s="202"/>
      <c r="V48" s="202"/>
      <c r="W48" s="202"/>
      <c r="X48" s="202"/>
      <c r="Y48" s="202"/>
      <c r="Z48" s="209"/>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202"/>
      <c r="CB48" s="202"/>
      <c r="CC48" s="202"/>
      <c r="CD48" s="202"/>
      <c r="CE48" s="202"/>
      <c r="CF48" s="202"/>
      <c r="CG48" s="202"/>
      <c r="CH48" s="202"/>
      <c r="CI48" s="202"/>
      <c r="CJ48" s="202"/>
      <c r="CK48" s="202"/>
      <c r="CL48" s="202"/>
      <c r="CM48" s="202"/>
      <c r="CN48" s="202"/>
      <c r="CO48" s="202"/>
      <c r="CP48" s="202"/>
    </row>
    <row r="49" spans="1:94" ht="16.5">
      <c r="A49"/>
      <c r="B49" s="206"/>
      <c r="C49" s="202" t="s">
        <v>473</v>
      </c>
      <c r="D49" s="202" t="s">
        <v>474</v>
      </c>
      <c r="E49" s="202"/>
      <c r="F49" s="202"/>
      <c r="G49" s="202"/>
      <c r="H49" s="202"/>
      <c r="I49" s="202"/>
      <c r="J49" s="202"/>
      <c r="K49" s="202"/>
      <c r="L49" s="202"/>
      <c r="M49" s="202"/>
      <c r="N49" s="202"/>
      <c r="O49" s="202"/>
      <c r="P49" s="202"/>
      <c r="Q49" s="202"/>
      <c r="R49" s="202"/>
      <c r="S49" s="202"/>
      <c r="T49" s="202"/>
      <c r="U49" s="202"/>
      <c r="V49" s="202"/>
      <c r="W49" s="202"/>
      <c r="X49" s="202"/>
      <c r="Y49" s="202"/>
      <c r="Z49" s="209"/>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c r="BZ49" s="202"/>
      <c r="CA49" s="202"/>
      <c r="CB49" s="202"/>
      <c r="CC49" s="202"/>
      <c r="CD49" s="202"/>
      <c r="CE49" s="202"/>
      <c r="CF49" s="202"/>
      <c r="CG49" s="202"/>
      <c r="CH49" s="202"/>
      <c r="CI49" s="202"/>
      <c r="CJ49" s="202"/>
      <c r="CK49" s="202"/>
      <c r="CL49" s="202"/>
      <c r="CM49" s="202"/>
      <c r="CN49" s="202"/>
      <c r="CO49" s="202"/>
      <c r="CP49" s="202"/>
    </row>
    <row r="50" spans="1:94" ht="16.5">
      <c r="A50" s="208"/>
      <c r="B50" s="207"/>
      <c r="C50" s="207"/>
      <c r="D50" s="230">
        <v>1</v>
      </c>
      <c r="E50" s="207">
        <v>2</v>
      </c>
      <c r="F50" s="207">
        <v>3</v>
      </c>
      <c r="G50" s="207">
        <v>4</v>
      </c>
      <c r="H50" s="207">
        <v>5</v>
      </c>
      <c r="I50" s="207"/>
      <c r="J50" s="207"/>
      <c r="K50" s="207"/>
      <c r="L50" s="207"/>
      <c r="M50" s="207"/>
      <c r="N50" s="207"/>
      <c r="O50" s="207"/>
      <c r="P50" s="207"/>
      <c r="Q50" s="207"/>
      <c r="R50" s="207"/>
      <c r="S50" s="207"/>
      <c r="T50" s="207"/>
      <c r="U50" s="207"/>
      <c r="V50" s="207"/>
      <c r="W50" s="207"/>
      <c r="X50" s="207"/>
      <c r="Y50" s="207"/>
      <c r="Z50" s="268"/>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2"/>
      <c r="CP50" s="202"/>
    </row>
    <row r="51" spans="1:94" ht="16.5">
      <c r="A51"/>
      <c r="B51" s="202"/>
      <c r="C51" s="207"/>
      <c r="D51" s="216" t="s">
        <v>475</v>
      </c>
      <c r="E51" s="216" t="s">
        <v>476</v>
      </c>
      <c r="F51" s="216" t="s">
        <v>477</v>
      </c>
      <c r="G51" s="216" t="s">
        <v>478</v>
      </c>
      <c r="H51" s="216" t="s">
        <v>479</v>
      </c>
      <c r="I51" s="207"/>
      <c r="J51" s="202"/>
      <c r="K51" s="202"/>
      <c r="L51" s="202"/>
      <c r="M51" s="202"/>
      <c r="N51" s="202"/>
      <c r="O51" s="202"/>
      <c r="P51" s="202"/>
      <c r="Q51" s="202"/>
      <c r="R51" s="202"/>
      <c r="S51" s="202"/>
      <c r="T51" s="202"/>
      <c r="U51" s="202"/>
      <c r="V51" s="202"/>
      <c r="W51" s="202"/>
      <c r="X51" s="202"/>
      <c r="Y51" s="202"/>
      <c r="Z51" s="209"/>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c r="BT51" s="202"/>
      <c r="BU51" s="202"/>
      <c r="BV51" s="202"/>
      <c r="BW51" s="202"/>
      <c r="BX51" s="202"/>
      <c r="BY51" s="202"/>
      <c r="BZ51" s="202"/>
      <c r="CA51" s="202"/>
      <c r="CB51" s="202"/>
      <c r="CC51" s="202"/>
      <c r="CD51" s="202"/>
      <c r="CE51" s="202"/>
      <c r="CF51" s="202"/>
      <c r="CG51" s="202"/>
      <c r="CH51" s="202"/>
      <c r="CI51" s="202"/>
      <c r="CJ51" s="202"/>
      <c r="CK51" s="202"/>
      <c r="CL51" s="202"/>
      <c r="CM51" s="202"/>
      <c r="CN51" s="202"/>
      <c r="CO51" s="202"/>
      <c r="CP51" s="202"/>
    </row>
    <row r="52" spans="1:94" ht="16.5">
      <c r="A52"/>
      <c r="B52" s="202"/>
      <c r="C52" s="202" t="s">
        <v>480</v>
      </c>
      <c r="D52" s="269">
        <f>COUNTIF(Table21214814[Year of work (Arcadis)],1)</f>
        <v>1</v>
      </c>
      <c r="E52" s="269">
        <f>COUNTIF(Table21214814[Year of work (Arcadis)],2)</f>
        <v>1</v>
      </c>
      <c r="F52" s="269">
        <f>COUNTIF(Table21214814[Year of work (Arcadis)],3)</f>
        <v>1</v>
      </c>
      <c r="G52" s="270">
        <v>10</v>
      </c>
      <c r="H52" s="269">
        <f>COUNTIF(Table21214814[Year of work (Arcadis)],5)</f>
        <v>0</v>
      </c>
      <c r="I52" s="207"/>
      <c r="J52" s="202"/>
      <c r="K52" s="202"/>
      <c r="L52" s="202"/>
      <c r="M52" s="202"/>
      <c r="N52" s="202"/>
      <c r="O52" s="202"/>
      <c r="P52" s="202"/>
      <c r="Q52" s="202"/>
      <c r="R52" s="202"/>
      <c r="S52" s="202"/>
      <c r="T52" s="202"/>
      <c r="U52" s="202"/>
      <c r="V52" s="202"/>
      <c r="W52" s="202"/>
      <c r="X52" s="202"/>
      <c r="Y52" s="202"/>
      <c r="Z52" s="209"/>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2"/>
      <c r="BR52" s="202"/>
      <c r="BS52" s="202"/>
      <c r="BT52" s="202"/>
      <c r="BU52" s="202"/>
      <c r="BV52" s="202"/>
      <c r="BW52" s="202"/>
      <c r="BX52" s="202"/>
      <c r="BY52" s="202"/>
      <c r="BZ52" s="202"/>
      <c r="CA52" s="202"/>
      <c r="CB52" s="202"/>
      <c r="CC52" s="202"/>
      <c r="CD52" s="202"/>
      <c r="CE52" s="202"/>
      <c r="CF52" s="202"/>
      <c r="CG52" s="202"/>
      <c r="CH52" s="202"/>
      <c r="CI52" s="202"/>
      <c r="CJ52" s="202"/>
      <c r="CK52" s="202"/>
      <c r="CL52" s="202"/>
      <c r="CM52" s="202"/>
      <c r="CN52" s="202"/>
      <c r="CO52" s="202"/>
      <c r="CP52" s="202"/>
    </row>
    <row r="53" spans="1:94" ht="16.5">
      <c r="A53"/>
      <c r="B53" s="206"/>
      <c r="C53" s="202" t="s">
        <v>481</v>
      </c>
      <c r="D53" s="269">
        <f>COUNTIF(Table31315915[Year of work (Arcadis)],1)</f>
        <v>4</v>
      </c>
      <c r="E53" s="269">
        <f>COUNTIF(Table31315915[Year of work (Arcadis)],2)</f>
        <v>4</v>
      </c>
      <c r="F53" s="269">
        <f>COUNTIF(Table31315915[Year of work (Arcadis)],3)</f>
        <v>4</v>
      </c>
      <c r="G53" s="269">
        <f>COUNTIF(Table31315915[Year of work (Arcadis)],4)</f>
        <v>4</v>
      </c>
      <c r="H53" s="270">
        <v>15</v>
      </c>
      <c r="I53" s="207"/>
      <c r="J53" s="202"/>
      <c r="K53" s="202"/>
      <c r="L53" s="202"/>
      <c r="M53" s="202"/>
      <c r="N53" s="202"/>
      <c r="O53" s="202"/>
      <c r="P53" s="202"/>
      <c r="Q53" s="202"/>
      <c r="R53" s="202"/>
      <c r="S53" s="202"/>
      <c r="T53" s="202"/>
      <c r="U53" s="202"/>
      <c r="V53" s="202"/>
      <c r="W53" s="202"/>
      <c r="X53" s="202"/>
      <c r="Y53" s="202"/>
      <c r="Z53" s="209"/>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2"/>
      <c r="BR53" s="202"/>
      <c r="BS53" s="202"/>
      <c r="BT53" s="202"/>
      <c r="BU53" s="202"/>
      <c r="BV53" s="202"/>
      <c r="BW53" s="202"/>
      <c r="BX53" s="202"/>
      <c r="BY53" s="202"/>
      <c r="BZ53" s="202"/>
      <c r="CA53" s="202"/>
      <c r="CB53" s="202"/>
      <c r="CC53" s="202"/>
      <c r="CD53" s="202"/>
      <c r="CE53" s="202"/>
      <c r="CF53" s="202"/>
      <c r="CG53" s="202"/>
      <c r="CH53" s="202"/>
      <c r="CI53" s="202"/>
      <c r="CJ53" s="202"/>
      <c r="CK53" s="202"/>
      <c r="CL53" s="202"/>
      <c r="CM53" s="202"/>
      <c r="CN53" s="202"/>
      <c r="CO53" s="202"/>
      <c r="CP53" s="202"/>
    </row>
    <row r="54" spans="1:94" ht="16.5">
      <c r="A54"/>
      <c r="B54" s="204"/>
      <c r="C54" s="217"/>
      <c r="D54" s="205"/>
      <c r="E54" s="202"/>
      <c r="F54" s="202"/>
      <c r="G54" s="202"/>
      <c r="H54" s="202"/>
      <c r="I54" s="202"/>
      <c r="J54" s="202"/>
      <c r="K54" s="202"/>
      <c r="L54" s="202"/>
      <c r="M54" s="202"/>
      <c r="N54" s="202"/>
      <c r="O54" s="202"/>
      <c r="P54" s="202"/>
      <c r="Q54" s="202"/>
      <c r="R54" s="202"/>
      <c r="S54" s="202"/>
      <c r="T54" s="202"/>
      <c r="U54" s="202"/>
      <c r="V54" s="202"/>
      <c r="W54" s="202"/>
      <c r="X54" s="202"/>
      <c r="Y54" s="202"/>
      <c r="Z54" s="209"/>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2"/>
      <c r="BR54" s="202"/>
      <c r="BS54" s="202"/>
      <c r="BT54" s="202"/>
      <c r="BU54" s="202"/>
      <c r="BV54" s="202"/>
      <c r="BW54" s="202"/>
      <c r="BX54" s="202"/>
      <c r="BY54" s="202"/>
      <c r="BZ54" s="202"/>
      <c r="CA54" s="202"/>
      <c r="CB54" s="202"/>
      <c r="CC54" s="202"/>
      <c r="CD54" s="202"/>
      <c r="CE54" s="202"/>
      <c r="CF54" s="202"/>
      <c r="CG54" s="202"/>
      <c r="CH54" s="202"/>
      <c r="CI54" s="202"/>
      <c r="CJ54" s="202"/>
      <c r="CK54" s="202"/>
      <c r="CL54" s="202"/>
      <c r="CM54" s="202"/>
      <c r="CN54" s="202"/>
      <c r="CO54" s="202"/>
      <c r="CP54" s="202"/>
    </row>
    <row r="55" spans="1:94" ht="16.5">
      <c r="A55"/>
      <c r="B55" s="219"/>
      <c r="C55" s="207" t="s">
        <v>482</v>
      </c>
      <c r="D55" s="271"/>
      <c r="E55" s="271"/>
      <c r="F55" s="202"/>
      <c r="G55" s="202"/>
      <c r="H55" s="202"/>
      <c r="I55" s="202"/>
      <c r="J55" s="202"/>
      <c r="K55" s="202"/>
      <c r="L55" s="202"/>
      <c r="M55" s="202"/>
      <c r="N55" s="202"/>
      <c r="O55" s="202"/>
      <c r="P55" s="202"/>
      <c r="Q55" s="202"/>
      <c r="R55" s="202"/>
      <c r="S55" s="202"/>
      <c r="T55" s="202"/>
      <c r="U55" s="202"/>
      <c r="V55" s="202"/>
      <c r="W55" s="202"/>
      <c r="X55" s="202"/>
      <c r="Y55" s="202"/>
      <c r="Z55" s="209"/>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2"/>
      <c r="BR55" s="202"/>
      <c r="BS55" s="202"/>
      <c r="BT55" s="202"/>
      <c r="BU55" s="202"/>
      <c r="BV55" s="202"/>
      <c r="BW55" s="202"/>
      <c r="BX55" s="202"/>
      <c r="BY55" s="202"/>
      <c r="BZ55" s="202"/>
      <c r="CA55" s="202"/>
      <c r="CB55" s="202"/>
      <c r="CC55" s="202"/>
      <c r="CD55" s="202"/>
      <c r="CE55" s="202"/>
      <c r="CF55" s="202"/>
      <c r="CG55" s="202"/>
      <c r="CH55" s="202"/>
      <c r="CI55" s="202"/>
      <c r="CJ55" s="202"/>
      <c r="CK55" s="202"/>
      <c r="CL55" s="202"/>
      <c r="CM55" s="202"/>
      <c r="CN55" s="202"/>
      <c r="CO55" s="202"/>
      <c r="CP55" s="202"/>
    </row>
    <row r="56" spans="1:94" ht="16.5">
      <c r="A56"/>
      <c r="B56" s="272"/>
      <c r="C56" s="202"/>
      <c r="D56" s="271"/>
      <c r="E56" s="271"/>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202"/>
      <c r="CO56" s="202"/>
      <c r="CP56" s="202"/>
    </row>
    <row r="57" spans="1:94" ht="16.5">
      <c r="A57"/>
      <c r="B57" s="204"/>
      <c r="C57" s="202" t="s">
        <v>483</v>
      </c>
      <c r="D57" s="273">
        <v>1</v>
      </c>
      <c r="E57" s="273">
        <v>2</v>
      </c>
      <c r="F57" s="207">
        <v>3</v>
      </c>
      <c r="G57" s="207">
        <v>4</v>
      </c>
      <c r="H57" s="207">
        <v>5</v>
      </c>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202"/>
      <c r="CO57" s="202"/>
      <c r="CP57" s="202"/>
    </row>
    <row r="58" spans="1:94" ht="16.5">
      <c r="A58"/>
      <c r="B58" s="206"/>
      <c r="C58" s="202"/>
      <c r="D58" s="216" t="s">
        <v>475</v>
      </c>
      <c r="E58" s="216" t="s">
        <v>476</v>
      </c>
      <c r="F58" s="216" t="s">
        <v>477</v>
      </c>
      <c r="G58" s="216" t="s">
        <v>478</v>
      </c>
      <c r="H58" s="216" t="s">
        <v>479</v>
      </c>
      <c r="I58" s="202"/>
      <c r="J58" s="207"/>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row>
    <row r="59" spans="1:94" ht="16.5">
      <c r="A59"/>
      <c r="B59" s="204" t="s">
        <v>435</v>
      </c>
      <c r="C59" s="202" t="s">
        <v>484</v>
      </c>
      <c r="D59" s="274">
        <f>SUMIF(Table21214814[Year of work (Arcadis)],1,Table21214814[Area spray roof insulation (m2)])</f>
        <v>138.77000000000001</v>
      </c>
      <c r="E59" s="274">
        <f>SUMIF(Table21214814[Year of work (Arcadis)],2,Table21214814[Area spray roof insulation (m2)])</f>
        <v>133.16999999999999</v>
      </c>
      <c r="F59" s="274">
        <f>SUMIF(Table21214814[Year of work (Arcadis)],3,Table21214814[Area spray roof insulation (m2)])</f>
        <v>126.44</v>
      </c>
      <c r="G59" s="274">
        <f>SUMIF(Table21214814[Year of work (Arcadis)],4,Table21214814[Area spray roof insulation (m2)])</f>
        <v>1327.8999999999999</v>
      </c>
      <c r="H59" s="274">
        <f>SUMIF(Table21214814[Year of work (Arcadis)],5,Table21214814[Area spray roof insulation (m2)])</f>
        <v>0</v>
      </c>
      <c r="I59" s="202"/>
      <c r="J59" s="275"/>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202"/>
      <c r="BV59" s="202"/>
      <c r="BW59" s="202"/>
      <c r="BX59" s="202"/>
      <c r="BY59" s="202"/>
      <c r="BZ59" s="202"/>
      <c r="CA59" s="202"/>
      <c r="CB59" s="202"/>
      <c r="CC59" s="202"/>
      <c r="CD59" s="202"/>
      <c r="CE59" s="202"/>
      <c r="CF59" s="202"/>
      <c r="CG59" s="202"/>
      <c r="CH59" s="202"/>
      <c r="CI59" s="202"/>
      <c r="CJ59" s="202"/>
      <c r="CK59" s="202"/>
      <c r="CL59" s="202"/>
      <c r="CM59" s="202"/>
      <c r="CN59" s="202"/>
      <c r="CO59" s="202"/>
      <c r="CP59" s="202"/>
    </row>
    <row r="60" spans="1:94" ht="16.5">
      <c r="A60"/>
      <c r="B60" s="204" t="s">
        <v>435</v>
      </c>
      <c r="C60" s="202" t="s">
        <v>485</v>
      </c>
      <c r="D60" s="274">
        <f>SUMIF(Table21214814[Year of work (Arcadis)],1,Table21214814[Area roof insulation mineral wool (m2)])</f>
        <v>138.77000000000001</v>
      </c>
      <c r="E60" s="274">
        <f>SUMIF(Table21214814[Year of work (Arcadis)],2,Table21214814[Area roof insulation mineral wool (m2)])</f>
        <v>133.16999999999999</v>
      </c>
      <c r="F60" s="274">
        <f>SUMIF(Table21214814[Year of work (Arcadis)],3,Table21214814[Area roof insulation mineral wool (m2)])</f>
        <v>126.44</v>
      </c>
      <c r="G60" s="274">
        <f>SUMIF(Table21214814[Year of work (Arcadis)],4,Table21214814[Area roof insulation mineral wool (m2)])</f>
        <v>1327.8999999999999</v>
      </c>
      <c r="H60" s="274">
        <f>SUMIF(Table21214814[Year of work (Arcadis)],5,Table21214814[Area roof insulation mineral wool (m2)])</f>
        <v>0</v>
      </c>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row>
    <row r="61" spans="1:94" ht="16.5">
      <c r="A61"/>
      <c r="B61" s="204" t="s">
        <v>435</v>
      </c>
      <c r="C61" s="202" t="s">
        <v>486</v>
      </c>
      <c r="D61" s="274">
        <f>SUMIF(Table21214814[Year of work (Arcadis)],1,Table21214814[Building footpring area (m2)])</f>
        <v>138.77000000000001</v>
      </c>
      <c r="E61" s="274">
        <f>SUMIF(Table21214814[Year of work (Arcadis)],2,Table21214814[Building footpring area (m2)])</f>
        <v>133.16999999999999</v>
      </c>
      <c r="F61" s="274">
        <f>SUMIF(Table21214814[Year of work (Arcadis)],3,Table21214814[Building footpring area (m2)])</f>
        <v>126.44</v>
      </c>
      <c r="G61" s="274">
        <f>SUMIF(Table21214814[Year of work (Arcadis)],4,Table21214814[Building footpring area (m2)])</f>
        <v>1327.8999999999999</v>
      </c>
      <c r="H61" s="274">
        <f>SUMIF(Table21214814[Year of work (Arcadis)],5,Table21214814[Building footpring area (m2)])</f>
        <v>0</v>
      </c>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c r="BY61" s="202"/>
      <c r="BZ61" s="202"/>
      <c r="CA61" s="202"/>
      <c r="CB61" s="202"/>
      <c r="CC61" s="202"/>
      <c r="CD61" s="202"/>
      <c r="CE61" s="202"/>
      <c r="CF61" s="202"/>
      <c r="CG61" s="202"/>
      <c r="CH61" s="202"/>
      <c r="CI61" s="202"/>
      <c r="CJ61" s="202"/>
      <c r="CK61" s="202"/>
      <c r="CL61" s="202"/>
      <c r="CM61" s="202"/>
      <c r="CN61" s="202"/>
      <c r="CO61" s="202"/>
      <c r="CP61" s="202"/>
    </row>
    <row r="62" spans="1:94" ht="16.5">
      <c r="A62"/>
      <c r="B62" s="204" t="s">
        <v>435</v>
      </c>
      <c r="C62" s="202" t="s">
        <v>487</v>
      </c>
      <c r="D62" s="274">
        <f>SUMIF(Table21214814[Year of work (Arcadis)],1,Table21214814['# lighting occupancy sensors])</f>
        <v>138.77000000000001</v>
      </c>
      <c r="E62" s="274">
        <f>SUMIF(Table21214814[Year of work (Arcadis)],2,Table21214814['# lighting occupancy sensors])</f>
        <v>133.16999999999999</v>
      </c>
      <c r="F62" s="274">
        <f>SUMIF(Table21214814[Year of work (Arcadis)],3,Table21214814['# lighting occupancy sensors])</f>
        <v>126.44</v>
      </c>
      <c r="G62" s="274">
        <f>SUMIF(Table21214814[Year of work (Arcadis)],4,Table21214814['# lighting occupancy sensors])</f>
        <v>1327.8999999999999</v>
      </c>
      <c r="H62" s="274">
        <f>SUMIF(Table21214814[Year of work (Arcadis)],5,Table21214814['# lighting occupancy sensors])</f>
        <v>0</v>
      </c>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row>
    <row r="63" spans="1:94" ht="16.5">
      <c r="A63"/>
      <c r="B63" s="204" t="s">
        <v>452</v>
      </c>
      <c r="C63" s="202" t="s">
        <v>484</v>
      </c>
      <c r="D63" s="274">
        <f>SUMIF(Table31315915[Year of work (Arcadis)],1,Table31315915[Area spray roof insulation (m2)])</f>
        <v>1661.1399999999999</v>
      </c>
      <c r="E63" s="274">
        <f>SUMIF(Table31315915[Year of work (Arcadis)],2,Table31315915[Area spray roof insulation (m2)])</f>
        <v>1350.9299999999998</v>
      </c>
      <c r="F63" s="274">
        <f>SUMIF(Table31315915[Year of work (Arcadis)],3,Table31315915[Area spray roof insulation (m2)])</f>
        <v>1029.1499999999999</v>
      </c>
      <c r="G63" s="274">
        <f>SUMIF(Table31315915[Year of work (Arcadis)],4,Table31315915[Area spray roof insulation (m2)])</f>
        <v>450.40000000000003</v>
      </c>
      <c r="H63" s="274">
        <f>SUMIF(Table31315915[Year of work (Arcadis)],5,Table31315915[Area spray roof insulation (m2)])</f>
        <v>4210.9500000000007</v>
      </c>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2"/>
      <c r="BZ63" s="202"/>
      <c r="CA63" s="202"/>
      <c r="CB63" s="202"/>
      <c r="CC63" s="202"/>
      <c r="CD63" s="202"/>
      <c r="CE63" s="202"/>
      <c r="CF63" s="202"/>
      <c r="CG63" s="202"/>
      <c r="CH63" s="202"/>
      <c r="CI63" s="202"/>
      <c r="CJ63" s="202"/>
      <c r="CK63" s="202"/>
      <c r="CL63" s="202"/>
      <c r="CM63" s="202"/>
      <c r="CN63" s="202"/>
      <c r="CO63" s="202"/>
      <c r="CP63" s="202"/>
    </row>
    <row r="64" spans="1:94" ht="16.5">
      <c r="A64"/>
      <c r="B64" s="204" t="s">
        <v>452</v>
      </c>
      <c r="C64" s="202" t="s">
        <v>485</v>
      </c>
      <c r="D64" s="274">
        <f>SUMIF(Table31315915[Year of work (Arcadis)],1,Table31315915[Building footpring area (m2)])</f>
        <v>1661.1399999999999</v>
      </c>
      <c r="E64" s="274">
        <f>SUMIF(Table31315915[Year of work (Arcadis)],2,Table31315915[Building footpring area (m2)])</f>
        <v>1350.9299999999998</v>
      </c>
      <c r="F64" s="274">
        <f>SUMIF(Table31315915[Year of work (Arcadis)],3,Table31315915[Building footpring area (m2)])</f>
        <v>1029.1499999999999</v>
      </c>
      <c r="G64" s="274">
        <f>SUMIF(Table31315915[Year of work (Arcadis)],4,Table31315915[Building footpring area (m2)])</f>
        <v>450.40000000000003</v>
      </c>
      <c r="H64" s="274">
        <f>SUMIF(Table31315915[Year of work (Arcadis)],5,Table31315915[Building footpring area (m2)])</f>
        <v>4210.9500000000007</v>
      </c>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row>
    <row r="65" spans="1:94" ht="16.5">
      <c r="A65"/>
      <c r="B65" s="204" t="s">
        <v>452</v>
      </c>
      <c r="C65" s="202" t="s">
        <v>486</v>
      </c>
      <c r="D65" s="274">
        <f>SUMIF(Table31315915[Year of work (Arcadis)],1,Table31315915[Building footpring area (m2)])</f>
        <v>1661.1399999999999</v>
      </c>
      <c r="E65" s="274">
        <f>SUMIF(Table31315915[Year of work (Arcadis)],2,Table31315915[Building footpring area (m2)])</f>
        <v>1350.9299999999998</v>
      </c>
      <c r="F65" s="274">
        <f>SUMIF(Table31315915[Year of work (Arcadis)],3,Table31315915[Building footpring area (m2)])</f>
        <v>1029.1499999999999</v>
      </c>
      <c r="G65" s="274">
        <f>SUMIF(Table31315915[Year of work (Arcadis)],4,Table31315915[Building footpring area (m2)])</f>
        <v>450.40000000000003</v>
      </c>
      <c r="H65" s="274">
        <f>SUMIF(Table31315915[Year of work (Arcadis)],5,Table31315915[Building footpring area (m2)])</f>
        <v>4210.9500000000007</v>
      </c>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202"/>
      <c r="CA65" s="202"/>
      <c r="CB65" s="202"/>
      <c r="CC65" s="202"/>
      <c r="CD65" s="202"/>
      <c r="CE65" s="202"/>
      <c r="CF65" s="202"/>
      <c r="CG65" s="202"/>
      <c r="CH65" s="202"/>
      <c r="CI65" s="202"/>
      <c r="CJ65" s="202"/>
      <c r="CK65" s="202"/>
      <c r="CL65" s="202"/>
      <c r="CM65" s="202"/>
      <c r="CN65" s="202"/>
      <c r="CO65" s="202"/>
      <c r="CP65" s="202"/>
    </row>
    <row r="66" spans="1:94" ht="16.5">
      <c r="A66"/>
      <c r="B66" s="204" t="s">
        <v>452</v>
      </c>
      <c r="C66" s="202" t="s">
        <v>487</v>
      </c>
      <c r="D66" s="274">
        <f>SUMIF(Table31315915[Year of work (Arcadis)],1,Table31315915['# lighting occupancy sensors])</f>
        <v>1661.1399999999999</v>
      </c>
      <c r="E66" s="274">
        <f>SUMIF(Table31315915[Year of work (Arcadis)],2,Table31315915['# lighting occupancy sensors])</f>
        <v>1350.9299999999998</v>
      </c>
      <c r="F66" s="274">
        <f>SUMIF(Table31315915[Year of work (Arcadis)],3,Table31315915['# lighting occupancy sensors])</f>
        <v>1029.1499999999999</v>
      </c>
      <c r="G66" s="274">
        <f>SUMIF(Table31315915[Year of work (Arcadis)],4,Table31315915['# lighting occupancy sensors])</f>
        <v>450.40000000000003</v>
      </c>
      <c r="H66" s="274">
        <f>SUMIF(Table31315915[Year of work (Arcadis)],5,Table31315915['# lighting occupancy sensors])</f>
        <v>4210.9500000000007</v>
      </c>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row>
    <row r="67" spans="1:94" ht="16.5">
      <c r="A67"/>
      <c r="B67" s="204"/>
      <c r="C67" s="217"/>
      <c r="D67" s="205"/>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row>
    <row r="68" spans="1:94" ht="16.5">
      <c r="A68"/>
      <c r="B68" s="204"/>
      <c r="C68" s="217"/>
      <c r="D68" s="205"/>
      <c r="E68" s="202"/>
      <c r="F68" s="202"/>
      <c r="G68" s="202"/>
      <c r="H68" s="202"/>
      <c r="I68" s="202"/>
      <c r="J68" s="202"/>
      <c r="K68" s="202"/>
      <c r="L68" s="202"/>
      <c r="M68" s="202"/>
      <c r="N68" s="202"/>
      <c r="O68" s="202"/>
      <c r="P68" s="202"/>
      <c r="Q68" s="202"/>
      <c r="R68" s="202"/>
      <c r="S68" s="202"/>
      <c r="T68" s="202"/>
      <c r="U68" s="202"/>
      <c r="V68" s="202"/>
      <c r="W68" s="202"/>
      <c r="X68" s="202"/>
      <c r="Y68" s="202"/>
      <c r="Z68" s="209"/>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c r="CG68" s="202"/>
      <c r="CH68" s="202"/>
      <c r="CI68" s="202"/>
      <c r="CJ68" s="202"/>
      <c r="CK68" s="202"/>
      <c r="CL68" s="202"/>
      <c r="CM68" s="202"/>
      <c r="CN68" s="202"/>
      <c r="CO68" s="202"/>
      <c r="CP68" s="202"/>
    </row>
    <row r="69" spans="1:94" ht="16.5">
      <c r="A69"/>
      <c r="B69" s="206"/>
      <c r="C69" s="207" t="s">
        <v>488</v>
      </c>
      <c r="D69" s="205"/>
      <c r="E69" s="202"/>
      <c r="F69" s="202"/>
      <c r="G69" s="202"/>
      <c r="H69" s="202"/>
      <c r="I69" s="202"/>
      <c r="J69" s="202"/>
      <c r="K69" s="202"/>
      <c r="L69" s="202"/>
      <c r="M69" s="202"/>
      <c r="N69" s="202"/>
      <c r="O69" s="202"/>
      <c r="P69" s="202"/>
      <c r="Q69" s="202"/>
      <c r="R69" s="202"/>
      <c r="S69" s="202"/>
      <c r="T69" s="202"/>
      <c r="U69" s="202"/>
      <c r="V69" s="202"/>
      <c r="W69" s="202"/>
      <c r="X69" s="202"/>
      <c r="Y69" s="202"/>
      <c r="Z69" s="209"/>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row>
    <row r="70" spans="1:94" ht="16.5">
      <c r="A70"/>
      <c r="B70" s="206"/>
      <c r="C70" s="207"/>
      <c r="D70" s="205"/>
      <c r="E70" s="202"/>
      <c r="F70" s="202"/>
      <c r="G70" s="202"/>
      <c r="H70" s="202"/>
      <c r="I70" s="202"/>
      <c r="J70" s="202"/>
      <c r="K70" s="202"/>
      <c r="L70" s="202"/>
      <c r="M70" s="202"/>
      <c r="N70" s="202"/>
      <c r="O70" s="202"/>
      <c r="P70" s="202"/>
      <c r="Q70" s="202"/>
      <c r="R70" s="202"/>
      <c r="S70" s="202"/>
      <c r="T70" s="202"/>
      <c r="U70" s="202"/>
      <c r="V70" s="202"/>
      <c r="W70" s="202"/>
      <c r="X70" s="202"/>
      <c r="Y70" s="202"/>
      <c r="Z70" s="209"/>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202"/>
      <c r="CG70" s="202"/>
      <c r="CH70" s="202"/>
      <c r="CI70" s="202"/>
      <c r="CJ70" s="202"/>
      <c r="CK70" s="202"/>
      <c r="CL70" s="202"/>
      <c r="CM70" s="202"/>
      <c r="CN70" s="202"/>
      <c r="CO70" s="202"/>
      <c r="CP70" s="202"/>
    </row>
    <row r="71" spans="1:94" ht="16.5">
      <c r="A71"/>
      <c r="B71" s="206"/>
      <c r="C71" s="202" t="s">
        <v>489</v>
      </c>
      <c r="D71" s="276">
        <v>5897</v>
      </c>
      <c r="E71" s="215" t="s">
        <v>490</v>
      </c>
      <c r="F71" s="202"/>
      <c r="G71" s="202"/>
      <c r="H71" s="202"/>
      <c r="I71" s="202"/>
      <c r="J71" s="202"/>
      <c r="K71" s="202"/>
      <c r="L71" s="202"/>
      <c r="M71" s="202"/>
      <c r="N71" s="202"/>
      <c r="O71" s="202"/>
      <c r="P71" s="202"/>
      <c r="Q71" s="202"/>
      <c r="R71" s="202"/>
      <c r="S71" s="202"/>
      <c r="T71" s="202"/>
      <c r="U71" s="202"/>
      <c r="V71" s="202"/>
      <c r="W71" s="202"/>
      <c r="X71" s="202"/>
      <c r="Y71" s="202"/>
      <c r="Z71" s="209"/>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2"/>
      <c r="BZ71" s="202"/>
      <c r="CA71" s="202"/>
      <c r="CB71" s="202"/>
      <c r="CC71" s="202"/>
      <c r="CD71" s="202"/>
      <c r="CE71" s="202"/>
      <c r="CF71" s="202"/>
      <c r="CG71" s="202"/>
      <c r="CH71" s="202"/>
      <c r="CI71" s="202"/>
      <c r="CJ71" s="202"/>
      <c r="CK71" s="202"/>
      <c r="CL71" s="202"/>
      <c r="CM71" s="202"/>
      <c r="CN71" s="202"/>
      <c r="CO71" s="202"/>
      <c r="CP71" s="202"/>
    </row>
    <row r="72" spans="1:94" ht="16.5">
      <c r="A72"/>
      <c r="B72" s="206"/>
      <c r="C72" s="202" t="s">
        <v>491</v>
      </c>
      <c r="D72" s="276">
        <v>0</v>
      </c>
      <c r="E72" s="220" t="s">
        <v>492</v>
      </c>
      <c r="F72" s="202"/>
      <c r="G72" s="202"/>
      <c r="H72" s="202"/>
      <c r="I72" s="202"/>
      <c r="J72" s="202"/>
      <c r="K72" s="202"/>
      <c r="L72" s="202"/>
      <c r="M72" s="202"/>
      <c r="N72" s="202"/>
      <c r="O72" s="202"/>
      <c r="P72" s="202"/>
      <c r="Q72" s="202"/>
      <c r="R72" s="202"/>
      <c r="S72" s="202"/>
      <c r="T72" s="202"/>
      <c r="U72" s="202"/>
      <c r="V72" s="202"/>
      <c r="W72" s="202"/>
      <c r="X72" s="202"/>
      <c r="Y72" s="202"/>
      <c r="Z72" s="209"/>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row>
    <row r="73" spans="1:94" ht="16.5">
      <c r="A73"/>
      <c r="B73" s="206"/>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9"/>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row>
    <row r="74" spans="1:94" ht="16.5">
      <c r="A74"/>
      <c r="B74" s="206"/>
      <c r="C74" s="202" t="s">
        <v>493</v>
      </c>
      <c r="D74" s="202" t="s">
        <v>494</v>
      </c>
      <c r="E74" s="202"/>
      <c r="F74" s="202"/>
      <c r="G74" s="202"/>
      <c r="H74" s="202"/>
      <c r="I74" s="202"/>
      <c r="J74" s="202"/>
      <c r="K74" s="202"/>
      <c r="L74" s="202"/>
      <c r="M74" s="202"/>
      <c r="N74" s="202"/>
      <c r="O74" s="202"/>
      <c r="P74" s="202"/>
      <c r="Q74" s="202"/>
      <c r="R74" s="202"/>
      <c r="S74" s="202"/>
      <c r="T74" s="202"/>
      <c r="U74" s="202"/>
      <c r="V74" s="202"/>
      <c r="W74" s="202"/>
      <c r="X74" s="202"/>
      <c r="Y74" s="202"/>
      <c r="Z74" s="209"/>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row>
    <row r="75" spans="1:94" ht="16.5">
      <c r="A75"/>
      <c r="B75" s="219"/>
      <c r="C75" s="202" t="s">
        <v>429</v>
      </c>
      <c r="D75" s="277">
        <v>27</v>
      </c>
      <c r="E75" s="220" t="s">
        <v>495</v>
      </c>
      <c r="F75" s="220"/>
      <c r="G75" s="202"/>
      <c r="H75" s="202"/>
      <c r="I75" s="202"/>
      <c r="J75" s="202"/>
      <c r="K75" s="202"/>
      <c r="L75" s="202"/>
      <c r="M75" s="202"/>
      <c r="N75" s="202"/>
      <c r="O75" s="202"/>
      <c r="P75" s="202"/>
      <c r="Q75" s="202"/>
      <c r="R75" s="202"/>
      <c r="S75" s="202"/>
      <c r="T75" s="202"/>
      <c r="U75" s="202"/>
      <c r="V75" s="202"/>
      <c r="W75" s="202"/>
      <c r="X75" s="202"/>
      <c r="Y75" s="202"/>
      <c r="Z75" s="209"/>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row>
    <row r="76" spans="1:94" ht="16.5">
      <c r="A76"/>
      <c r="B76" s="219"/>
      <c r="C76" s="202" t="s">
        <v>485</v>
      </c>
      <c r="D76" s="277">
        <v>0</v>
      </c>
      <c r="E76" s="220" t="s">
        <v>496</v>
      </c>
      <c r="F76" s="202"/>
      <c r="G76" s="202">
        <v>9</v>
      </c>
      <c r="H76" s="202" t="s">
        <v>490</v>
      </c>
      <c r="I76" s="202"/>
      <c r="J76" s="202"/>
      <c r="K76" s="202"/>
      <c r="L76" s="202"/>
      <c r="M76" s="202"/>
      <c r="N76" s="202"/>
      <c r="O76" s="202"/>
      <c r="P76" s="202"/>
      <c r="Q76" s="202"/>
      <c r="R76" s="202"/>
      <c r="S76" s="202"/>
      <c r="T76" s="202"/>
      <c r="U76" s="202"/>
      <c r="V76" s="202"/>
      <c r="W76" s="202"/>
      <c r="X76" s="202"/>
      <c r="Y76" s="202"/>
      <c r="Z76" s="209"/>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row>
    <row r="77" spans="1:94" ht="16.5">
      <c r="A77"/>
      <c r="B77" s="219"/>
      <c r="C77" s="202" t="s">
        <v>486</v>
      </c>
      <c r="D77" s="277">
        <v>0</v>
      </c>
      <c r="E77" s="220" t="s">
        <v>497</v>
      </c>
      <c r="F77" s="202"/>
      <c r="G77" s="202">
        <v>3</v>
      </c>
      <c r="H77" s="202" t="s">
        <v>490</v>
      </c>
      <c r="I77" s="202"/>
      <c r="J77" s="202"/>
      <c r="K77" s="202"/>
      <c r="L77" s="202"/>
      <c r="M77" s="202"/>
      <c r="N77" s="202"/>
      <c r="O77" s="202"/>
      <c r="P77" s="202"/>
      <c r="Q77" s="202"/>
      <c r="R77" s="202"/>
      <c r="S77" s="202"/>
      <c r="T77" s="202"/>
      <c r="U77" s="202"/>
      <c r="V77" s="202"/>
      <c r="W77" s="202"/>
      <c r="X77" s="202"/>
      <c r="Y77" s="202"/>
      <c r="Z77" s="209"/>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row>
    <row r="78" spans="1:94" ht="16.5">
      <c r="A78"/>
      <c r="B78" s="219"/>
      <c r="C78" s="202" t="s">
        <v>498</v>
      </c>
      <c r="D78" s="277">
        <v>200</v>
      </c>
      <c r="E78" s="220" t="s">
        <v>499</v>
      </c>
      <c r="F78" s="202"/>
      <c r="G78" s="202"/>
      <c r="H78" s="202"/>
      <c r="I78" s="202"/>
      <c r="J78" s="202"/>
      <c r="K78" s="202"/>
      <c r="L78" s="202"/>
      <c r="M78" s="202"/>
      <c r="N78" s="202"/>
      <c r="O78" s="202"/>
      <c r="P78" s="202"/>
      <c r="Q78" s="202"/>
      <c r="R78" s="202"/>
      <c r="S78" s="202"/>
      <c r="T78" s="202"/>
      <c r="U78" s="202"/>
      <c r="V78" s="202"/>
      <c r="W78" s="202"/>
      <c r="X78" s="202"/>
      <c r="Y78" s="202"/>
      <c r="Z78" s="209"/>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row>
    <row r="79" spans="1:94" ht="16.5">
      <c r="A79"/>
      <c r="B79" s="219"/>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row>
    <row r="80" spans="1:94" ht="16.5">
      <c r="A80"/>
      <c r="B80" s="222"/>
      <c r="C80" s="202"/>
      <c r="D80" s="271"/>
      <c r="E80" s="271"/>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row>
    <row r="81" spans="1:94" ht="16.5">
      <c r="A81"/>
      <c r="B81" s="218"/>
      <c r="C81" s="202" t="s">
        <v>500</v>
      </c>
      <c r="D81" s="273">
        <v>1</v>
      </c>
      <c r="E81" s="273">
        <v>2</v>
      </c>
      <c r="F81" s="207">
        <v>3</v>
      </c>
      <c r="G81" s="207">
        <v>4</v>
      </c>
      <c r="H81" s="207">
        <v>5</v>
      </c>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row>
    <row r="82" spans="1:94" ht="16.5">
      <c r="A82"/>
      <c r="B82" s="219"/>
      <c r="C82" s="202"/>
      <c r="D82" s="216" t="s">
        <v>475</v>
      </c>
      <c r="E82" s="216" t="s">
        <v>476</v>
      </c>
      <c r="F82" s="216" t="s">
        <v>477</v>
      </c>
      <c r="G82" s="216" t="s">
        <v>478</v>
      </c>
      <c r="H82" s="216" t="s">
        <v>479</v>
      </c>
      <c r="I82" s="202"/>
      <c r="J82" s="207" t="s">
        <v>501</v>
      </c>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row>
    <row r="83" spans="1:94" ht="16.5">
      <c r="A83"/>
      <c r="B83" s="219" t="s">
        <v>435</v>
      </c>
      <c r="C83" s="202" t="s">
        <v>441</v>
      </c>
      <c r="D83" s="271">
        <f>D52*$D$71</f>
        <v>5897</v>
      </c>
      <c r="E83" s="271">
        <f>E52*$D$71</f>
        <v>5897</v>
      </c>
      <c r="F83" s="271">
        <f>F52*$D$71</f>
        <v>5897</v>
      </c>
      <c r="G83" s="271">
        <f>G52*$D$71</f>
        <v>58970</v>
      </c>
      <c r="H83" s="271">
        <f>H52*$D$71</f>
        <v>0</v>
      </c>
      <c r="I83" s="202"/>
      <c r="J83" s="278">
        <f t="shared" ref="J83:J85" si="0">SUM(D83:H83)/1000000</f>
        <v>7.6661000000000007E-2</v>
      </c>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row>
    <row r="84" spans="1:94" ht="16.5">
      <c r="A84"/>
      <c r="B84" s="219" t="s">
        <v>435</v>
      </c>
      <c r="C84" s="202" t="s">
        <v>502</v>
      </c>
      <c r="D84" s="271">
        <f>D52*$D$72</f>
        <v>0</v>
      </c>
      <c r="E84" s="271">
        <f t="shared" ref="E84:H84" si="1">E52*$D$72</f>
        <v>0</v>
      </c>
      <c r="F84" s="271">
        <f t="shared" si="1"/>
        <v>0</v>
      </c>
      <c r="G84" s="271">
        <f t="shared" si="1"/>
        <v>0</v>
      </c>
      <c r="H84" s="271">
        <f t="shared" si="1"/>
        <v>0</v>
      </c>
      <c r="I84" s="202"/>
      <c r="J84" s="278">
        <f t="shared" si="0"/>
        <v>0</v>
      </c>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row>
    <row r="85" spans="1:94" ht="16.5">
      <c r="A85"/>
      <c r="B85" s="204" t="s">
        <v>435</v>
      </c>
      <c r="C85" s="202" t="s">
        <v>503</v>
      </c>
      <c r="D85" s="271">
        <f t="shared" ref="D85:H88" si="2">$D75*D59</f>
        <v>3746.7900000000004</v>
      </c>
      <c r="E85" s="271">
        <f t="shared" si="2"/>
        <v>3595.5899999999997</v>
      </c>
      <c r="F85" s="271">
        <f t="shared" si="2"/>
        <v>3413.88</v>
      </c>
      <c r="G85" s="271">
        <f t="shared" si="2"/>
        <v>35853.299999999996</v>
      </c>
      <c r="H85" s="271">
        <f t="shared" si="2"/>
        <v>0</v>
      </c>
      <c r="I85" s="202"/>
      <c r="J85" s="278">
        <f t="shared" si="0"/>
        <v>4.6609559999999994E-2</v>
      </c>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2"/>
      <c r="BZ85" s="202"/>
      <c r="CA85" s="202"/>
      <c r="CB85" s="202"/>
      <c r="CC85" s="202"/>
      <c r="CD85" s="202"/>
      <c r="CE85" s="202"/>
      <c r="CF85" s="202"/>
      <c r="CG85" s="202"/>
      <c r="CH85" s="202"/>
      <c r="CI85" s="202"/>
      <c r="CJ85" s="202"/>
      <c r="CK85" s="202"/>
      <c r="CL85" s="202"/>
      <c r="CM85" s="202"/>
      <c r="CN85" s="202"/>
      <c r="CO85" s="202"/>
      <c r="CP85" s="202"/>
    </row>
    <row r="86" spans="1:94" ht="16.5">
      <c r="A86"/>
      <c r="B86" s="204" t="s">
        <v>435</v>
      </c>
      <c r="C86" s="202" t="s">
        <v>485</v>
      </c>
      <c r="D86" s="271">
        <f>($D$76*$G$76)*D52</f>
        <v>0</v>
      </c>
      <c r="E86" s="271">
        <f t="shared" ref="E86:G86" si="3">($D$76*$G$76)*E52</f>
        <v>0</v>
      </c>
      <c r="F86" s="271">
        <f t="shared" si="3"/>
        <v>0</v>
      </c>
      <c r="G86" s="271">
        <f t="shared" si="3"/>
        <v>0</v>
      </c>
      <c r="H86" s="271">
        <f>($D$76*$G$76)*H52</f>
        <v>0</v>
      </c>
      <c r="I86" s="202"/>
      <c r="J86" s="278">
        <f>SUM(D86:H86)/1000000</f>
        <v>0</v>
      </c>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row>
    <row r="87" spans="1:94" ht="16.5">
      <c r="A87"/>
      <c r="B87" s="204" t="s">
        <v>435</v>
      </c>
      <c r="C87" s="202" t="s">
        <v>486</v>
      </c>
      <c r="D87" s="271">
        <f>($D$77*$G$77)*D52</f>
        <v>0</v>
      </c>
      <c r="E87" s="271">
        <f t="shared" ref="E87:H87" si="4">($D$77*$G$77)*E52</f>
        <v>0</v>
      </c>
      <c r="F87" s="271">
        <f t="shared" si="4"/>
        <v>0</v>
      </c>
      <c r="G87" s="271">
        <f t="shared" si="4"/>
        <v>0</v>
      </c>
      <c r="H87" s="271">
        <f t="shared" si="4"/>
        <v>0</v>
      </c>
      <c r="I87" s="202"/>
      <c r="J87" s="278">
        <f t="shared" ref="J87:J96" si="5">SUM(D87:H87)/1000000</f>
        <v>0</v>
      </c>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row>
    <row r="88" spans="1:94" ht="16.5">
      <c r="A88"/>
      <c r="B88" s="204" t="s">
        <v>435</v>
      </c>
      <c r="C88" s="202" t="s">
        <v>504</v>
      </c>
      <c r="D88" s="271">
        <f t="shared" si="2"/>
        <v>27754.000000000004</v>
      </c>
      <c r="E88" s="271">
        <f t="shared" si="2"/>
        <v>26633.999999999996</v>
      </c>
      <c r="F88" s="271">
        <f t="shared" si="2"/>
        <v>25288</v>
      </c>
      <c r="G88" s="271">
        <f t="shared" si="2"/>
        <v>265580</v>
      </c>
      <c r="H88" s="271">
        <f t="shared" si="2"/>
        <v>0</v>
      </c>
      <c r="I88" s="202"/>
      <c r="J88" s="278">
        <f t="shared" si="5"/>
        <v>0.34525600000000001</v>
      </c>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02"/>
      <c r="BX88" s="202"/>
      <c r="BY88" s="202"/>
      <c r="BZ88" s="202"/>
      <c r="CA88" s="202"/>
      <c r="CB88" s="202"/>
      <c r="CC88" s="202"/>
      <c r="CD88" s="202"/>
      <c r="CE88" s="202"/>
      <c r="CF88" s="202"/>
      <c r="CG88" s="202"/>
      <c r="CH88" s="202"/>
      <c r="CI88" s="202"/>
      <c r="CJ88" s="202"/>
      <c r="CK88" s="202"/>
      <c r="CL88" s="202"/>
      <c r="CM88" s="202"/>
      <c r="CN88" s="202"/>
      <c r="CO88" s="202"/>
      <c r="CP88" s="202"/>
    </row>
    <row r="89" spans="1:94" ht="16.5">
      <c r="A89" s="208"/>
      <c r="B89" s="279" t="s">
        <v>435</v>
      </c>
      <c r="C89" s="280" t="s">
        <v>500</v>
      </c>
      <c r="D89" s="281">
        <f>SUM(D83:D88)</f>
        <v>37397.790000000008</v>
      </c>
      <c r="E89" s="281">
        <f t="shared" ref="E89:F89" si="6">SUM(E83:E88)</f>
        <v>36126.589999999997</v>
      </c>
      <c r="F89" s="281">
        <f t="shared" si="6"/>
        <v>34598.880000000005</v>
      </c>
      <c r="G89" s="281">
        <f>SUM(G83:G88)</f>
        <v>360403.3</v>
      </c>
      <c r="H89" s="281">
        <f t="shared" ref="H89" si="7">SUM(H83:H88)</f>
        <v>0</v>
      </c>
      <c r="I89" s="202"/>
      <c r="J89" s="282">
        <f t="shared" si="5"/>
        <v>0.46852655999999998</v>
      </c>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07"/>
      <c r="BZ89" s="207"/>
      <c r="CA89" s="207"/>
      <c r="CB89" s="207"/>
      <c r="CC89" s="207"/>
      <c r="CD89" s="207"/>
      <c r="CE89" s="207"/>
      <c r="CF89" s="207"/>
      <c r="CG89" s="207"/>
      <c r="CH89" s="207"/>
      <c r="CI89" s="207"/>
      <c r="CJ89" s="207"/>
      <c r="CK89" s="207"/>
      <c r="CL89" s="207"/>
      <c r="CM89" s="207"/>
      <c r="CN89" s="207"/>
      <c r="CO89" s="202"/>
      <c r="CP89" s="202"/>
    </row>
    <row r="90" spans="1:94" ht="16.5">
      <c r="A90" s="208"/>
      <c r="B90" s="204" t="s">
        <v>452</v>
      </c>
      <c r="C90" s="202" t="s">
        <v>441</v>
      </c>
      <c r="D90" s="271">
        <f>D53*$D$71</f>
        <v>23588</v>
      </c>
      <c r="E90" s="271">
        <f>E53*$D$71</f>
        <v>23588</v>
      </c>
      <c r="F90" s="271">
        <f>F53*$D$71</f>
        <v>23588</v>
      </c>
      <c r="G90" s="271">
        <f>G53*$D$71</f>
        <v>23588</v>
      </c>
      <c r="H90" s="271">
        <f>H53*$D$71</f>
        <v>88455</v>
      </c>
      <c r="I90" s="202"/>
      <c r="J90" s="278">
        <f t="shared" si="5"/>
        <v>0.182807</v>
      </c>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7"/>
      <c r="BZ90" s="207"/>
      <c r="CA90" s="207"/>
      <c r="CB90" s="207"/>
      <c r="CC90" s="207"/>
      <c r="CD90" s="207"/>
      <c r="CE90" s="207"/>
      <c r="CF90" s="207"/>
      <c r="CG90" s="207"/>
      <c r="CH90" s="207"/>
      <c r="CI90" s="207"/>
      <c r="CJ90" s="207"/>
      <c r="CK90" s="207"/>
      <c r="CL90" s="207"/>
      <c r="CM90" s="207"/>
      <c r="CN90" s="207"/>
      <c r="CO90" s="202"/>
      <c r="CP90" s="202"/>
    </row>
    <row r="91" spans="1:94" ht="16.5">
      <c r="A91" s="208"/>
      <c r="B91" s="204" t="s">
        <v>452</v>
      </c>
      <c r="C91" s="202" t="s">
        <v>502</v>
      </c>
      <c r="D91" s="283" t="s">
        <v>505</v>
      </c>
      <c r="E91" s="271"/>
      <c r="F91" s="271"/>
      <c r="G91" s="271"/>
      <c r="H91" s="271"/>
      <c r="I91" s="202"/>
      <c r="J91" s="278">
        <f t="shared" si="5"/>
        <v>0</v>
      </c>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2"/>
      <c r="CP91" s="202"/>
    </row>
    <row r="92" spans="1:94" ht="16.5">
      <c r="A92"/>
      <c r="B92" s="204" t="s">
        <v>452</v>
      </c>
      <c r="C92" s="202" t="s">
        <v>503</v>
      </c>
      <c r="D92" s="271">
        <f t="shared" ref="D92:H95" si="8">$D75*D63</f>
        <v>44850.78</v>
      </c>
      <c r="E92" s="271">
        <f t="shared" si="8"/>
        <v>36475.109999999993</v>
      </c>
      <c r="F92" s="271">
        <f t="shared" si="8"/>
        <v>27787.049999999996</v>
      </c>
      <c r="G92" s="271">
        <f t="shared" si="8"/>
        <v>12160.800000000001</v>
      </c>
      <c r="H92" s="271">
        <f t="shared" si="8"/>
        <v>113695.65000000002</v>
      </c>
      <c r="I92" s="202"/>
      <c r="J92" s="278">
        <f t="shared" si="5"/>
        <v>0.23496939</v>
      </c>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c r="BG92" s="202"/>
      <c r="BH92" s="202"/>
      <c r="BI92" s="202"/>
      <c r="BJ92" s="202"/>
      <c r="BK92" s="202"/>
      <c r="BL92" s="202"/>
      <c r="BM92" s="202"/>
      <c r="BN92" s="202"/>
      <c r="BO92" s="202"/>
      <c r="BP92" s="202"/>
      <c r="BQ92" s="202"/>
      <c r="BR92" s="202"/>
      <c r="BS92" s="202"/>
      <c r="BT92" s="202"/>
      <c r="BU92" s="202"/>
      <c r="BV92" s="202"/>
      <c r="BW92" s="202"/>
      <c r="BX92" s="202"/>
      <c r="BY92" s="202"/>
      <c r="BZ92" s="202"/>
      <c r="CA92" s="202"/>
      <c r="CB92" s="202"/>
      <c r="CC92" s="202"/>
      <c r="CD92" s="202"/>
      <c r="CE92" s="202"/>
      <c r="CF92" s="202"/>
      <c r="CG92" s="202"/>
      <c r="CH92" s="202"/>
      <c r="CI92" s="202"/>
      <c r="CJ92" s="202"/>
      <c r="CK92" s="202"/>
      <c r="CL92" s="202"/>
      <c r="CM92" s="202"/>
      <c r="CN92" s="202"/>
      <c r="CO92" s="202"/>
      <c r="CP92" s="202"/>
    </row>
    <row r="93" spans="1:94" ht="16.5">
      <c r="A93"/>
      <c r="B93" s="204" t="s">
        <v>452</v>
      </c>
      <c r="C93" s="202" t="s">
        <v>485</v>
      </c>
      <c r="D93" s="271">
        <f>($D$76*$G$76)*D53</f>
        <v>0</v>
      </c>
      <c r="E93" s="271">
        <f t="shared" ref="E93:H93" si="9">($D$76*$G$76)*E53</f>
        <v>0</v>
      </c>
      <c r="F93" s="271">
        <f t="shared" si="9"/>
        <v>0</v>
      </c>
      <c r="G93" s="271">
        <f t="shared" si="9"/>
        <v>0</v>
      </c>
      <c r="H93" s="271">
        <f t="shared" si="9"/>
        <v>0</v>
      </c>
      <c r="I93" s="202"/>
      <c r="J93" s="278">
        <f t="shared" si="5"/>
        <v>0</v>
      </c>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2"/>
      <c r="BR93" s="202"/>
      <c r="BS93" s="202"/>
      <c r="BT93" s="202"/>
      <c r="BU93" s="202"/>
      <c r="BV93" s="202"/>
      <c r="BW93" s="202"/>
      <c r="BX93" s="202"/>
      <c r="BY93" s="202"/>
      <c r="BZ93" s="202"/>
      <c r="CA93" s="202"/>
      <c r="CB93" s="202"/>
      <c r="CC93" s="202"/>
      <c r="CD93" s="202"/>
      <c r="CE93" s="202"/>
      <c r="CF93" s="202"/>
      <c r="CG93" s="202"/>
      <c r="CH93" s="202"/>
      <c r="CI93" s="202"/>
      <c r="CJ93" s="202"/>
      <c r="CK93" s="202"/>
      <c r="CL93" s="202"/>
      <c r="CM93" s="202"/>
      <c r="CN93" s="202"/>
      <c r="CO93" s="202"/>
      <c r="CP93" s="202"/>
    </row>
    <row r="94" spans="1:94" ht="16.5">
      <c r="A94"/>
      <c r="B94" s="204" t="s">
        <v>452</v>
      </c>
      <c r="C94" s="202" t="s">
        <v>486</v>
      </c>
      <c r="D94" s="271">
        <f>($D$77*$G$77)*D53</f>
        <v>0</v>
      </c>
      <c r="E94" s="271">
        <f t="shared" ref="E94:H94" si="10">($D$77*$G$77)*E53</f>
        <v>0</v>
      </c>
      <c r="F94" s="271">
        <f t="shared" si="10"/>
        <v>0</v>
      </c>
      <c r="G94" s="271">
        <f t="shared" si="10"/>
        <v>0</v>
      </c>
      <c r="H94" s="271">
        <f t="shared" si="10"/>
        <v>0</v>
      </c>
      <c r="I94" s="202"/>
      <c r="J94" s="278">
        <f t="shared" si="5"/>
        <v>0</v>
      </c>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c r="BR94" s="202"/>
      <c r="BS94" s="202"/>
      <c r="BT94" s="202"/>
      <c r="BU94" s="202"/>
      <c r="BV94" s="202"/>
      <c r="BW94" s="202"/>
      <c r="BX94" s="202"/>
      <c r="BY94" s="202"/>
      <c r="BZ94" s="202"/>
      <c r="CA94" s="202"/>
      <c r="CB94" s="202"/>
      <c r="CC94" s="202"/>
      <c r="CD94" s="202"/>
      <c r="CE94" s="202"/>
      <c r="CF94" s="202"/>
      <c r="CG94" s="202"/>
      <c r="CH94" s="202"/>
      <c r="CI94" s="202"/>
      <c r="CJ94" s="202"/>
      <c r="CK94" s="202"/>
      <c r="CL94" s="202"/>
      <c r="CM94" s="202"/>
      <c r="CN94" s="202"/>
      <c r="CO94" s="202"/>
      <c r="CP94" s="202"/>
    </row>
    <row r="95" spans="1:94" ht="16.5">
      <c r="A95"/>
      <c r="B95" s="204" t="s">
        <v>452</v>
      </c>
      <c r="C95" s="202" t="s">
        <v>504</v>
      </c>
      <c r="D95" s="271">
        <f t="shared" si="8"/>
        <v>332228</v>
      </c>
      <c r="E95" s="271">
        <f t="shared" si="8"/>
        <v>270185.99999999994</v>
      </c>
      <c r="F95" s="271">
        <f t="shared" si="8"/>
        <v>205829.99999999997</v>
      </c>
      <c r="G95" s="271">
        <f t="shared" si="8"/>
        <v>90080</v>
      </c>
      <c r="H95" s="271">
        <f t="shared" si="8"/>
        <v>842190.00000000012</v>
      </c>
      <c r="I95" s="202"/>
      <c r="J95" s="278">
        <f t="shared" si="5"/>
        <v>1.7405139999999999</v>
      </c>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2"/>
      <c r="BR95" s="202"/>
      <c r="BS95" s="202"/>
      <c r="BT95" s="202"/>
      <c r="BU95" s="202"/>
      <c r="BV95" s="202"/>
      <c r="BW95" s="202"/>
      <c r="BX95" s="202"/>
      <c r="BY95" s="202"/>
      <c r="BZ95" s="202"/>
      <c r="CA95" s="202"/>
      <c r="CB95" s="202"/>
      <c r="CC95" s="202"/>
      <c r="CD95" s="202"/>
      <c r="CE95" s="202"/>
      <c r="CF95" s="202"/>
      <c r="CG95" s="202"/>
      <c r="CH95" s="202"/>
      <c r="CI95" s="202"/>
      <c r="CJ95" s="202"/>
      <c r="CK95" s="202"/>
      <c r="CL95" s="202"/>
      <c r="CM95" s="202"/>
      <c r="CN95" s="202"/>
      <c r="CO95" s="202"/>
      <c r="CP95" s="202"/>
    </row>
    <row r="96" spans="1:94" ht="16.5">
      <c r="A96" s="208"/>
      <c r="B96" s="279" t="s">
        <v>452</v>
      </c>
      <c r="C96" s="280" t="s">
        <v>500</v>
      </c>
      <c r="D96" s="281">
        <f>SUM(D90:D95)</f>
        <v>400666.78</v>
      </c>
      <c r="E96" s="281">
        <f t="shared" ref="E96:F96" si="11">SUM(E90:E95)</f>
        <v>330249.10999999993</v>
      </c>
      <c r="F96" s="281">
        <f t="shared" si="11"/>
        <v>257205.04999999996</v>
      </c>
      <c r="G96" s="281">
        <f>SUM(G90:G95)</f>
        <v>125828.8</v>
      </c>
      <c r="H96" s="281">
        <f t="shared" ref="H96" si="12">SUM(H90:H95)</f>
        <v>1044340.6500000001</v>
      </c>
      <c r="I96" s="202"/>
      <c r="J96" s="282">
        <f t="shared" si="5"/>
        <v>2.1582903899999994</v>
      </c>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2"/>
      <c r="CP96" s="202"/>
    </row>
    <row r="97" spans="1:94" ht="16.5">
      <c r="A97"/>
      <c r="B97" s="219"/>
      <c r="C97" s="202"/>
      <c r="D97" s="271"/>
      <c r="E97" s="271"/>
      <c r="F97" s="202"/>
      <c r="G97" s="202"/>
      <c r="H97" s="202"/>
      <c r="I97" s="202"/>
      <c r="J97" s="202"/>
      <c r="K97" s="202"/>
      <c r="L97" s="202"/>
      <c r="M97" s="202"/>
      <c r="N97" s="202"/>
      <c r="O97" s="202"/>
      <c r="P97" s="202"/>
      <c r="Q97" s="202"/>
      <c r="R97" s="202"/>
      <c r="S97" s="202"/>
      <c r="T97" s="202"/>
      <c r="U97" s="202"/>
      <c r="V97" s="202"/>
      <c r="W97" s="202"/>
      <c r="X97" s="202"/>
      <c r="Y97" s="202"/>
      <c r="Z97" s="209"/>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2"/>
      <c r="BR97" s="202"/>
      <c r="BS97" s="202"/>
      <c r="BT97" s="202"/>
      <c r="BU97" s="202"/>
      <c r="BV97" s="202"/>
      <c r="BW97" s="202"/>
      <c r="BX97" s="202"/>
      <c r="BY97" s="202"/>
      <c r="BZ97" s="202"/>
      <c r="CA97" s="202"/>
      <c r="CB97" s="202"/>
      <c r="CC97" s="202"/>
      <c r="CD97" s="202"/>
      <c r="CE97" s="202"/>
      <c r="CF97" s="202"/>
      <c r="CG97" s="202"/>
      <c r="CH97" s="202"/>
      <c r="CI97" s="202"/>
      <c r="CJ97" s="202"/>
      <c r="CK97" s="202"/>
      <c r="CL97" s="202"/>
      <c r="CM97" s="202"/>
      <c r="CN97" s="202"/>
      <c r="CO97" s="202"/>
      <c r="CP97" s="202"/>
    </row>
    <row r="98" spans="1:94" ht="16.5">
      <c r="A98"/>
      <c r="B98" s="219"/>
      <c r="C98" s="202"/>
      <c r="D98" s="271"/>
      <c r="E98" s="271"/>
      <c r="F98" s="202"/>
      <c r="G98" s="202"/>
      <c r="H98" s="202"/>
      <c r="I98" s="202"/>
      <c r="J98" s="202"/>
      <c r="K98" s="202"/>
      <c r="L98" s="202"/>
      <c r="M98" s="202"/>
      <c r="N98" s="202"/>
      <c r="O98" s="202"/>
      <c r="P98" s="202"/>
      <c r="Q98" s="202"/>
      <c r="R98" s="202"/>
      <c r="S98" s="202"/>
      <c r="T98" s="202"/>
      <c r="U98" s="202"/>
      <c r="V98" s="202"/>
      <c r="W98" s="202"/>
      <c r="X98" s="202"/>
      <c r="Y98" s="202"/>
      <c r="Z98" s="209"/>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2"/>
      <c r="AY98" s="202"/>
      <c r="AZ98" s="202"/>
      <c r="BA98" s="202"/>
      <c r="BB98" s="202"/>
      <c r="BC98" s="202"/>
      <c r="BD98" s="202"/>
      <c r="BE98" s="202"/>
      <c r="BF98" s="202"/>
      <c r="BG98" s="202"/>
      <c r="BH98" s="202"/>
      <c r="BI98" s="202"/>
      <c r="BJ98" s="202"/>
      <c r="BK98" s="202"/>
      <c r="BL98" s="202"/>
      <c r="BM98" s="202"/>
      <c r="BN98" s="202"/>
      <c r="BO98" s="202"/>
      <c r="BP98" s="202"/>
      <c r="BQ98" s="202"/>
      <c r="BR98" s="202"/>
      <c r="BS98" s="202"/>
      <c r="BT98" s="202"/>
      <c r="BU98" s="202"/>
      <c r="BV98" s="202"/>
      <c r="BW98" s="202"/>
      <c r="BX98" s="202"/>
      <c r="BY98" s="202"/>
      <c r="BZ98" s="202"/>
      <c r="CA98" s="202"/>
      <c r="CB98" s="202"/>
      <c r="CC98" s="202"/>
      <c r="CD98" s="202"/>
      <c r="CE98" s="202"/>
      <c r="CF98" s="202"/>
      <c r="CG98" s="202"/>
      <c r="CH98" s="202"/>
      <c r="CI98" s="202"/>
      <c r="CJ98" s="202"/>
      <c r="CK98" s="202"/>
      <c r="CL98" s="202"/>
      <c r="CM98" s="202"/>
      <c r="CN98" s="202"/>
      <c r="CO98" s="202"/>
      <c r="CP98" s="202"/>
    </row>
    <row r="99" spans="1:94" ht="16.5">
      <c r="A99"/>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2"/>
      <c r="AY99" s="202"/>
      <c r="AZ99" s="202"/>
      <c r="BA99" s="202"/>
      <c r="BB99" s="202"/>
      <c r="BC99" s="202"/>
      <c r="BD99" s="202"/>
      <c r="BE99" s="202"/>
      <c r="BF99" s="202"/>
      <c r="BG99" s="202"/>
      <c r="BH99" s="202"/>
      <c r="BI99" s="202"/>
      <c r="BJ99" s="202"/>
      <c r="BK99" s="202"/>
      <c r="BL99" s="202"/>
      <c r="BM99" s="202"/>
      <c r="BN99" s="202"/>
      <c r="BO99" s="202"/>
      <c r="BP99" s="202"/>
      <c r="BQ99" s="202"/>
      <c r="BR99" s="202"/>
      <c r="BS99" s="202"/>
      <c r="BT99" s="202"/>
      <c r="BU99" s="202"/>
      <c r="BV99" s="202"/>
      <c r="BW99" s="202"/>
      <c r="BX99" s="202"/>
      <c r="BY99" s="202"/>
      <c r="BZ99" s="202"/>
      <c r="CA99" s="202"/>
      <c r="CB99" s="202"/>
      <c r="CC99" s="202"/>
      <c r="CD99" s="202"/>
      <c r="CE99" s="202"/>
      <c r="CF99" s="202"/>
      <c r="CG99" s="202"/>
      <c r="CH99" s="202"/>
      <c r="CI99" s="202"/>
      <c r="CJ99" s="202"/>
      <c r="CK99" s="202"/>
      <c r="CL99" s="202"/>
      <c r="CM99" s="202"/>
      <c r="CN99" s="202"/>
      <c r="CO99" s="202"/>
      <c r="CP99" s="202"/>
    </row>
    <row r="100" spans="1:94" ht="16.5">
      <c r="A100"/>
      <c r="B100" s="204"/>
      <c r="C100" s="202"/>
      <c r="D100" s="271"/>
      <c r="E100" s="271"/>
      <c r="F100" s="202"/>
      <c r="G100" s="202"/>
      <c r="H100" s="202"/>
      <c r="I100" s="202"/>
      <c r="J100" s="202"/>
      <c r="K100" s="202"/>
      <c r="L100" s="202"/>
      <c r="M100" s="202"/>
      <c r="N100" s="202"/>
      <c r="O100" s="202"/>
      <c r="P100" s="202"/>
      <c r="Q100" s="202"/>
      <c r="R100" s="202"/>
      <c r="S100" s="202"/>
      <c r="T100" s="202"/>
      <c r="U100" s="202"/>
      <c r="V100" s="202"/>
      <c r="W100" s="202"/>
      <c r="X100" s="202"/>
      <c r="Y100" s="202"/>
      <c r="Z100" s="209"/>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2"/>
      <c r="BR100" s="202"/>
      <c r="BS100" s="202"/>
      <c r="BT100" s="202"/>
      <c r="BU100" s="202"/>
      <c r="BV100" s="202"/>
      <c r="BW100" s="202"/>
      <c r="BX100" s="202"/>
      <c r="BY100" s="202"/>
      <c r="BZ100" s="202"/>
      <c r="CA100" s="202"/>
      <c r="CB100" s="202"/>
      <c r="CC100" s="202"/>
      <c r="CD100" s="202"/>
      <c r="CE100" s="202"/>
      <c r="CF100" s="202"/>
      <c r="CG100" s="202"/>
      <c r="CH100" s="202"/>
      <c r="CI100" s="202"/>
      <c r="CJ100" s="202"/>
      <c r="CK100" s="202"/>
      <c r="CL100" s="202"/>
      <c r="CM100" s="202"/>
      <c r="CN100" s="202"/>
      <c r="CO100" s="202"/>
      <c r="CP100" s="202"/>
    </row>
    <row r="101" spans="1:94" ht="16.5">
      <c r="A101"/>
      <c r="B101" s="204"/>
      <c r="C101" s="207" t="s">
        <v>506</v>
      </c>
      <c r="D101" s="283" t="s">
        <v>507</v>
      </c>
      <c r="E101" s="271"/>
      <c r="F101" s="202"/>
      <c r="G101" s="220" t="s">
        <v>508</v>
      </c>
      <c r="H101" s="220"/>
      <c r="I101" s="202"/>
      <c r="J101" s="202"/>
      <c r="K101" s="202"/>
      <c r="L101" s="202"/>
      <c r="M101" s="202"/>
      <c r="N101" s="202"/>
      <c r="O101" s="202"/>
      <c r="P101" s="202"/>
      <c r="Q101" s="202"/>
      <c r="R101" s="202"/>
      <c r="S101" s="202"/>
      <c r="T101" s="202"/>
      <c r="U101" s="202"/>
      <c r="V101" s="202"/>
      <c r="W101" s="202"/>
      <c r="X101" s="202"/>
      <c r="Y101" s="202"/>
      <c r="Z101" s="209"/>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2"/>
      <c r="BR101" s="202"/>
      <c r="BS101" s="202"/>
      <c r="BT101" s="202"/>
      <c r="BU101" s="202"/>
      <c r="BV101" s="202"/>
      <c r="BW101" s="202"/>
      <c r="BX101" s="202"/>
      <c r="BY101" s="202"/>
      <c r="BZ101" s="202"/>
      <c r="CA101" s="202"/>
      <c r="CB101" s="202"/>
      <c r="CC101" s="202"/>
      <c r="CD101" s="202"/>
      <c r="CE101" s="202"/>
      <c r="CF101" s="202"/>
      <c r="CG101" s="202"/>
      <c r="CH101" s="202"/>
      <c r="CI101" s="202"/>
      <c r="CJ101" s="202"/>
      <c r="CK101" s="202"/>
      <c r="CL101" s="202"/>
      <c r="CM101" s="202"/>
      <c r="CN101" s="202"/>
      <c r="CO101" s="202"/>
      <c r="CP101" s="202"/>
    </row>
    <row r="102" spans="1:94" ht="16.5">
      <c r="A102"/>
      <c r="B102" s="204"/>
      <c r="C102" s="202"/>
      <c r="D102" s="205"/>
      <c r="E102" s="271"/>
      <c r="F102" s="202"/>
      <c r="G102" s="202"/>
      <c r="H102" s="202"/>
      <c r="I102" s="202"/>
      <c r="J102" s="202"/>
      <c r="K102" s="202"/>
      <c r="L102" s="202"/>
      <c r="M102" s="202"/>
      <c r="N102" s="202"/>
      <c r="O102" s="202"/>
      <c r="P102" s="202"/>
      <c r="Q102" s="202"/>
      <c r="R102" s="202"/>
      <c r="S102" s="202"/>
      <c r="T102" s="202"/>
      <c r="U102" s="202"/>
      <c r="V102" s="202"/>
      <c r="W102" s="202"/>
      <c r="X102" s="202"/>
      <c r="Y102" s="202"/>
      <c r="Z102" s="209"/>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2"/>
      <c r="BR102" s="202"/>
      <c r="BS102" s="202"/>
      <c r="BT102" s="202"/>
      <c r="BU102" s="202"/>
      <c r="BV102" s="202"/>
      <c r="BW102" s="202"/>
      <c r="BX102" s="202"/>
      <c r="BY102" s="202"/>
      <c r="BZ102" s="202"/>
      <c r="CA102" s="202"/>
      <c r="CB102" s="202"/>
      <c r="CC102" s="202"/>
      <c r="CD102" s="202"/>
      <c r="CE102" s="202"/>
      <c r="CF102" s="202"/>
      <c r="CG102" s="202"/>
      <c r="CH102" s="202"/>
      <c r="CI102" s="202"/>
      <c r="CJ102" s="202"/>
      <c r="CK102" s="202"/>
      <c r="CL102" s="202"/>
      <c r="CM102" s="202"/>
      <c r="CN102" s="202"/>
      <c r="CO102" s="202"/>
      <c r="CP102" s="202"/>
    </row>
    <row r="103" spans="1:94" ht="16.5">
      <c r="A103"/>
      <c r="B103" s="204"/>
      <c r="C103" s="202" t="s">
        <v>509</v>
      </c>
      <c r="D103" s="284">
        <v>284.50962962962961</v>
      </c>
      <c r="E103" s="283" t="s">
        <v>510</v>
      </c>
      <c r="F103" s="202"/>
      <c r="G103" s="202"/>
      <c r="H103" s="202"/>
      <c r="I103" s="202"/>
      <c r="J103" s="202"/>
      <c r="K103" s="202"/>
      <c r="L103" s="202"/>
      <c r="M103" s="202"/>
      <c r="N103" s="202"/>
      <c r="O103" s="202"/>
      <c r="P103" s="202"/>
      <c r="Q103" s="202"/>
      <c r="R103" s="202"/>
      <c r="S103" s="202"/>
      <c r="T103" s="202"/>
      <c r="U103" s="202"/>
      <c r="V103" s="202"/>
      <c r="W103" s="202"/>
      <c r="X103" s="202"/>
      <c r="Y103" s="202"/>
      <c r="Z103" s="209"/>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202"/>
      <c r="CH103" s="202"/>
      <c r="CI103" s="202"/>
      <c r="CJ103" s="202"/>
      <c r="CK103" s="202"/>
      <c r="CL103" s="202"/>
      <c r="CM103" s="202"/>
      <c r="CN103" s="202"/>
      <c r="CO103" s="202"/>
      <c r="CP103" s="202"/>
    </row>
    <row r="104" spans="1:94" ht="16.5">
      <c r="A104"/>
      <c r="B104" s="204"/>
      <c r="C104" s="202" t="s">
        <v>511</v>
      </c>
      <c r="D104" s="285">
        <f>58/1000</f>
        <v>5.8000000000000003E-2</v>
      </c>
      <c r="E104" s="283" t="s">
        <v>512</v>
      </c>
      <c r="F104" s="202"/>
      <c r="G104" s="202"/>
      <c r="H104" s="202"/>
      <c r="I104" s="202"/>
      <c r="J104" s="202"/>
      <c r="K104" s="202"/>
      <c r="L104" s="202"/>
      <c r="M104" s="202"/>
      <c r="N104" s="202"/>
      <c r="O104" s="202"/>
      <c r="P104" s="202"/>
      <c r="Q104" s="202"/>
      <c r="R104" s="202"/>
      <c r="S104" s="202"/>
      <c r="T104" s="202"/>
      <c r="U104" s="202"/>
      <c r="V104" s="202"/>
      <c r="W104" s="202"/>
      <c r="X104" s="202"/>
      <c r="Y104" s="202"/>
      <c r="Z104" s="209"/>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2"/>
      <c r="BO104" s="202"/>
      <c r="BP104" s="202"/>
      <c r="BQ104" s="202"/>
      <c r="BR104" s="202"/>
      <c r="BS104" s="202"/>
      <c r="BT104" s="202"/>
      <c r="BU104" s="202"/>
      <c r="BV104" s="202"/>
      <c r="BW104" s="202"/>
      <c r="BX104" s="202"/>
      <c r="BY104" s="202"/>
      <c r="BZ104" s="202"/>
      <c r="CA104" s="202"/>
      <c r="CB104" s="202"/>
      <c r="CC104" s="202"/>
      <c r="CD104" s="202"/>
      <c r="CE104" s="202"/>
      <c r="CF104" s="202"/>
      <c r="CG104" s="202"/>
      <c r="CH104" s="202"/>
      <c r="CI104" s="202"/>
      <c r="CJ104" s="202"/>
      <c r="CK104" s="202"/>
      <c r="CL104" s="202"/>
      <c r="CM104" s="202"/>
      <c r="CN104" s="202"/>
      <c r="CO104" s="202"/>
      <c r="CP104" s="202"/>
    </row>
    <row r="105" spans="1:94" ht="16.5">
      <c r="A105"/>
      <c r="B105" s="204"/>
      <c r="C105" s="202"/>
      <c r="D105" s="202"/>
      <c r="E105" s="283"/>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c r="AY105" s="202"/>
      <c r="AZ105" s="202"/>
      <c r="BA105" s="202"/>
      <c r="BB105" s="202"/>
      <c r="BC105" s="202"/>
      <c r="BD105" s="202"/>
      <c r="BE105" s="202"/>
      <c r="BF105" s="202"/>
      <c r="BG105" s="202"/>
      <c r="BH105" s="202"/>
      <c r="BI105" s="202"/>
      <c r="BJ105" s="202"/>
      <c r="BK105" s="202"/>
      <c r="BL105" s="202"/>
      <c r="BM105" s="202"/>
      <c r="BN105" s="202"/>
      <c r="BO105" s="202"/>
      <c r="BP105" s="202"/>
      <c r="BQ105" s="202"/>
      <c r="BR105" s="202"/>
      <c r="BS105" s="202"/>
      <c r="BT105" s="202"/>
      <c r="BU105" s="202"/>
      <c r="BV105" s="202"/>
      <c r="BW105" s="202"/>
      <c r="BX105" s="202"/>
      <c r="BY105" s="202"/>
      <c r="BZ105" s="202"/>
      <c r="CA105" s="202"/>
      <c r="CB105" s="202"/>
      <c r="CC105" s="202"/>
      <c r="CD105" s="202"/>
      <c r="CE105" s="202"/>
      <c r="CF105" s="202"/>
      <c r="CG105" s="202"/>
      <c r="CH105" s="202"/>
      <c r="CI105" s="202"/>
      <c r="CJ105" s="202"/>
      <c r="CK105" s="202"/>
      <c r="CL105" s="202"/>
      <c r="CM105" s="202"/>
      <c r="CN105" s="202"/>
      <c r="CO105" s="202"/>
      <c r="CP105" s="202"/>
    </row>
    <row r="106" spans="1:94" ht="16.5">
      <c r="A106"/>
      <c r="B106" s="204"/>
      <c r="C106" s="202"/>
      <c r="D106" s="273">
        <v>1</v>
      </c>
      <c r="E106" s="273">
        <v>2</v>
      </c>
      <c r="F106" s="207">
        <v>3</v>
      </c>
      <c r="G106" s="207">
        <v>4</v>
      </c>
      <c r="H106" s="207">
        <v>5</v>
      </c>
      <c r="I106" s="207">
        <v>6</v>
      </c>
      <c r="J106" s="273">
        <v>7</v>
      </c>
      <c r="K106" s="273">
        <v>8</v>
      </c>
      <c r="L106" s="207">
        <v>9</v>
      </c>
      <c r="M106" s="207">
        <v>10</v>
      </c>
      <c r="N106" s="207">
        <v>11</v>
      </c>
      <c r="O106" s="207">
        <v>12</v>
      </c>
      <c r="P106" s="273">
        <v>13</v>
      </c>
      <c r="Q106" s="273">
        <v>14</v>
      </c>
      <c r="R106" s="207">
        <v>15</v>
      </c>
      <c r="S106" s="273">
        <v>16</v>
      </c>
      <c r="T106" s="207">
        <v>17</v>
      </c>
      <c r="U106" s="207">
        <v>18</v>
      </c>
      <c r="V106" s="273">
        <v>19</v>
      </c>
      <c r="W106" s="207">
        <v>20</v>
      </c>
      <c r="X106" s="207">
        <v>21</v>
      </c>
      <c r="Y106" s="273">
        <v>22</v>
      </c>
      <c r="Z106" s="207">
        <v>23</v>
      </c>
      <c r="AA106" s="207">
        <v>24</v>
      </c>
      <c r="AB106" s="273">
        <v>25</v>
      </c>
      <c r="AC106" s="207"/>
      <c r="AD106" s="207"/>
      <c r="AE106" s="273"/>
      <c r="AF106" s="207"/>
      <c r="AG106" s="207"/>
      <c r="AH106" s="273"/>
      <c r="AI106" s="207"/>
      <c r="AJ106" s="207"/>
      <c r="AK106" s="273"/>
      <c r="AL106" s="207"/>
      <c r="AM106" s="207"/>
      <c r="AN106" s="273"/>
      <c r="AO106" s="207"/>
      <c r="AP106" s="207"/>
      <c r="AQ106" s="273"/>
      <c r="AR106" s="207"/>
      <c r="AS106" s="207"/>
      <c r="AT106" s="273"/>
      <c r="AU106" s="207"/>
      <c r="AV106" s="207"/>
      <c r="AW106" s="202"/>
      <c r="AX106" s="202"/>
      <c r="AY106" s="202"/>
      <c r="AZ106" s="202"/>
      <c r="BA106" s="202"/>
      <c r="BB106" s="202"/>
      <c r="BC106" s="202"/>
      <c r="BD106" s="202"/>
      <c r="BE106" s="202"/>
      <c r="BF106" s="202"/>
      <c r="BG106" s="202"/>
      <c r="BH106" s="202"/>
      <c r="BI106" s="202"/>
      <c r="BJ106" s="202"/>
      <c r="BK106" s="202"/>
      <c r="BL106" s="202"/>
      <c r="BM106" s="202"/>
      <c r="BN106" s="202"/>
      <c r="BO106" s="202"/>
      <c r="BP106" s="202"/>
      <c r="BQ106" s="202"/>
      <c r="BR106" s="202"/>
      <c r="BS106" s="202"/>
      <c r="BT106" s="202"/>
      <c r="BU106" s="202"/>
      <c r="BV106" s="202"/>
      <c r="BW106" s="202"/>
      <c r="BX106" s="202"/>
      <c r="BY106" s="202"/>
      <c r="BZ106" s="202"/>
      <c r="CA106" s="202"/>
      <c r="CB106" s="202"/>
      <c r="CC106" s="202"/>
      <c r="CD106" s="202"/>
      <c r="CE106" s="202"/>
      <c r="CF106" s="202"/>
      <c r="CG106" s="202"/>
      <c r="CH106" s="202"/>
      <c r="CI106" s="202"/>
      <c r="CJ106" s="202"/>
      <c r="CK106" s="202"/>
      <c r="CL106" s="202"/>
      <c r="CM106" s="202"/>
      <c r="CN106" s="202"/>
      <c r="CO106" s="202"/>
      <c r="CP106" s="202"/>
    </row>
    <row r="107" spans="1:94" ht="16.5">
      <c r="A107"/>
      <c r="B107" s="286" t="s">
        <v>513</v>
      </c>
      <c r="C107" s="287" t="s">
        <v>514</v>
      </c>
      <c r="D107" s="288">
        <f>SUM(Table21214814[Building footpring area (m2)])*$D$103*$D$104</f>
        <v>28486.310439348144</v>
      </c>
      <c r="E107" s="288">
        <f>SUM(Table21214814[Building footpring area (m2)])*$D$103*$D$104</f>
        <v>28486.310439348144</v>
      </c>
      <c r="F107" s="288">
        <f>SUM(Table21214814[Building footpring area (m2)])*$D$103*$D$104</f>
        <v>28486.310439348144</v>
      </c>
      <c r="G107" s="288">
        <f>SUM(Table21214814[Building footpring area (m2)])*$D$103*$D$104</f>
        <v>28486.310439348144</v>
      </c>
      <c r="H107" s="288">
        <f>SUM(Table21214814[Building footpring area (m2)])*$D$103*$D$104</f>
        <v>28486.310439348144</v>
      </c>
      <c r="I107" s="288">
        <f>SUM(Table21214814[Building footpring area (m2)])*$D$103*$D$104</f>
        <v>28486.310439348144</v>
      </c>
      <c r="J107" s="288">
        <f>SUM(Table21214814[Building footpring area (m2)])*$D$103*$D$104</f>
        <v>28486.310439348144</v>
      </c>
      <c r="K107" s="288">
        <f>SUM(Table21214814[Building footpring area (m2)])*$D$103*$D$104</f>
        <v>28486.310439348144</v>
      </c>
      <c r="L107" s="288">
        <f>SUM(Table21214814[Building footpring area (m2)])*$D$103*$D$104</f>
        <v>28486.310439348144</v>
      </c>
      <c r="M107" s="288">
        <f>SUM(Table21214814[Building footpring area (m2)])*$D$103*$D$104</f>
        <v>28486.310439348144</v>
      </c>
      <c r="N107" s="288">
        <f>SUM(Table21214814[Building footpring area (m2)])*$D$103*$D$104</f>
        <v>28486.310439348144</v>
      </c>
      <c r="O107" s="288">
        <f>SUM(Table21214814[Building footpring area (m2)])*$D$103*$D$104</f>
        <v>28486.310439348144</v>
      </c>
      <c r="P107" s="288">
        <f>SUM(Table21214814[Building footpring area (m2)])*$D$103*$D$104</f>
        <v>28486.310439348144</v>
      </c>
      <c r="Q107" s="288">
        <f>SUM(Table21214814[Building footpring area (m2)])*$D$103*$D$104</f>
        <v>28486.310439348144</v>
      </c>
      <c r="R107" s="288">
        <f>SUM(Table21214814[Building footpring area (m2)])*$D$103*$D$104</f>
        <v>28486.310439348144</v>
      </c>
      <c r="S107" s="288">
        <f>SUM(Table21214814[Building footpring area (m2)])*$D$103*$D$104</f>
        <v>28486.310439348144</v>
      </c>
      <c r="T107" s="288">
        <f>SUM(Table21214814[Building footpring area (m2)])*$D$103*$D$104</f>
        <v>28486.310439348144</v>
      </c>
      <c r="U107" s="288">
        <f>SUM(Table21214814[Building footpring area (m2)])*$D$103*$D$104</f>
        <v>28486.310439348144</v>
      </c>
      <c r="V107" s="288">
        <f>SUM(Table21214814[Building footpring area (m2)])*$D$103*$D$104</f>
        <v>28486.310439348144</v>
      </c>
      <c r="W107" s="288">
        <f>SUM(Table21214814[Building footpring area (m2)])*$D$103*$D$104</f>
        <v>28486.310439348144</v>
      </c>
      <c r="X107" s="288">
        <f>SUM(Table21214814[Building footpring area (m2)])*$D$103*$D$104</f>
        <v>28486.310439348144</v>
      </c>
      <c r="Y107" s="288">
        <f>SUM(Table21214814[Building footpring area (m2)])*$D$103*$D$104</f>
        <v>28486.310439348144</v>
      </c>
      <c r="Z107" s="288">
        <f>SUM(Table21214814[Building footpring area (m2)])*$D$103*$D$104</f>
        <v>28486.310439348144</v>
      </c>
      <c r="AA107" s="288">
        <f>SUM(Table21214814[Building footpring area (m2)])*$D$103*$D$104</f>
        <v>28486.310439348144</v>
      </c>
      <c r="AB107" s="288">
        <f>SUM(Table21214814[Building footpring area (m2)])*$D$103*$D$104</f>
        <v>28486.310439348144</v>
      </c>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02"/>
      <c r="AX107" s="202"/>
      <c r="AY107" s="202"/>
      <c r="AZ107" s="202"/>
      <c r="BA107" s="202"/>
      <c r="BB107" s="202"/>
      <c r="BC107" s="202"/>
      <c r="BD107" s="202"/>
      <c r="BE107" s="202"/>
      <c r="BF107" s="202"/>
      <c r="BG107" s="202"/>
      <c r="BH107" s="202"/>
      <c r="BI107" s="202"/>
      <c r="BJ107" s="202"/>
      <c r="BK107" s="202"/>
      <c r="BL107" s="202"/>
      <c r="BM107" s="202"/>
      <c r="BN107" s="202"/>
      <c r="BO107" s="202"/>
      <c r="BP107" s="202"/>
      <c r="BQ107" s="202"/>
      <c r="BR107" s="202"/>
      <c r="BS107" s="202"/>
      <c r="BT107" s="202"/>
      <c r="BU107" s="202"/>
      <c r="BV107" s="202"/>
      <c r="BW107" s="202"/>
      <c r="BX107" s="202"/>
      <c r="BY107" s="202"/>
      <c r="BZ107" s="202"/>
      <c r="CA107" s="202"/>
      <c r="CB107" s="202"/>
      <c r="CC107" s="202"/>
      <c r="CD107" s="202"/>
      <c r="CE107" s="202"/>
      <c r="CF107" s="202"/>
      <c r="CG107" s="202"/>
      <c r="CH107" s="202"/>
      <c r="CI107" s="202"/>
      <c r="CJ107" s="202"/>
      <c r="CK107" s="202"/>
      <c r="CL107" s="202"/>
      <c r="CM107" s="202"/>
      <c r="CN107" s="202"/>
      <c r="CO107" s="202"/>
      <c r="CP107" s="202"/>
    </row>
    <row r="108" spans="1:94" ht="16.5">
      <c r="A108" s="202"/>
      <c r="B108" s="286" t="s">
        <v>452</v>
      </c>
      <c r="C108" s="287" t="s">
        <v>514</v>
      </c>
      <c r="D108" s="288">
        <f>SUM(Table31315915[Building footpring area (m2)])*$D$103*$D$104</f>
        <v>143605.96811650373</v>
      </c>
      <c r="E108" s="288">
        <f>SUM(Table31315915[Building footpring area (m2)])*$D$103*$D$104</f>
        <v>143605.96811650373</v>
      </c>
      <c r="F108" s="288">
        <f>SUM(Table31315915[Building footpring area (m2)])*$D$103*$D$104</f>
        <v>143605.96811650373</v>
      </c>
      <c r="G108" s="288">
        <f>SUM(Table31315915[Building footpring area (m2)])*$D$103*$D$104</f>
        <v>143605.96811650373</v>
      </c>
      <c r="H108" s="288">
        <f>SUM(Table31315915[Building footpring area (m2)])*$D$103*$D$104</f>
        <v>143605.96811650373</v>
      </c>
      <c r="I108" s="288">
        <f>SUM(Table31315915[Building footpring area (m2)])*$D$103*$D$104</f>
        <v>143605.96811650373</v>
      </c>
      <c r="J108" s="288">
        <f>SUM(Table31315915[Building footpring area (m2)])*$D$103*$D$104</f>
        <v>143605.96811650373</v>
      </c>
      <c r="K108" s="288">
        <f>SUM(Table31315915[Building footpring area (m2)])*$D$103*$D$104</f>
        <v>143605.96811650373</v>
      </c>
      <c r="L108" s="288">
        <f>SUM(Table31315915[Building footpring area (m2)])*$D$103*$D$104</f>
        <v>143605.96811650373</v>
      </c>
      <c r="M108" s="288">
        <f>SUM(Table31315915[Building footpring area (m2)])*$D$103*$D$104</f>
        <v>143605.96811650373</v>
      </c>
      <c r="N108" s="288">
        <f>SUM(Table31315915[Building footpring area (m2)])*$D$103*$D$104</f>
        <v>143605.96811650373</v>
      </c>
      <c r="O108" s="288">
        <f>SUM(Table31315915[Building footpring area (m2)])*$D$103*$D$104</f>
        <v>143605.96811650373</v>
      </c>
      <c r="P108" s="288">
        <f>SUM(Table31315915[Building footpring area (m2)])*$D$103*$D$104</f>
        <v>143605.96811650373</v>
      </c>
      <c r="Q108" s="288">
        <f>SUM(Table31315915[Building footpring area (m2)])*$D$103*$D$104</f>
        <v>143605.96811650373</v>
      </c>
      <c r="R108" s="288">
        <f>SUM(Table31315915[Building footpring area (m2)])*$D$103*$D$104</f>
        <v>143605.96811650373</v>
      </c>
      <c r="S108" s="288">
        <f>SUM(Table31315915[Building footpring area (m2)])*$D$103*$D$104</f>
        <v>143605.96811650373</v>
      </c>
      <c r="T108" s="288">
        <f>SUM(Table31315915[Building footpring area (m2)])*$D$103*$D$104</f>
        <v>143605.96811650373</v>
      </c>
      <c r="U108" s="288">
        <f>SUM(Table31315915[Building footpring area (m2)])*$D$103*$D$104</f>
        <v>143605.96811650373</v>
      </c>
      <c r="V108" s="288">
        <f>SUM(Table31315915[Building footpring area (m2)])*$D$103*$D$104</f>
        <v>143605.96811650373</v>
      </c>
      <c r="W108" s="288">
        <f>SUM(Table31315915[Building footpring area (m2)])*$D$103*$D$104</f>
        <v>143605.96811650373</v>
      </c>
      <c r="X108" s="288">
        <f>SUM(Table31315915[Building footpring area (m2)])*$D$103*$D$104</f>
        <v>143605.96811650373</v>
      </c>
      <c r="Y108" s="288">
        <f>SUM(Table31315915[Building footpring area (m2)])*$D$103*$D$104</f>
        <v>143605.96811650373</v>
      </c>
      <c r="Z108" s="288">
        <f>SUM(Table31315915[Building footpring area (m2)])*$D$103*$D$104</f>
        <v>143605.96811650373</v>
      </c>
      <c r="AA108" s="288">
        <f>SUM(Table31315915[Building footpring area (m2)])*$D$103*$D$104</f>
        <v>143605.96811650373</v>
      </c>
      <c r="AB108" s="288">
        <f>SUM(Table31315915[Building footpring area (m2)])*$D$103*$D$104</f>
        <v>143605.96811650373</v>
      </c>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02"/>
      <c r="AX108" s="202"/>
      <c r="AY108" s="202"/>
      <c r="AZ108" s="202"/>
      <c r="BA108" s="202"/>
      <c r="BB108" s="202"/>
      <c r="BC108" s="202"/>
      <c r="BD108" s="202"/>
      <c r="BE108" s="202"/>
      <c r="BF108" s="202"/>
      <c r="BG108" s="202"/>
      <c r="BH108" s="202"/>
      <c r="BI108" s="202"/>
      <c r="BJ108" s="202"/>
      <c r="BK108" s="202"/>
      <c r="BL108" s="202"/>
      <c r="BM108" s="202"/>
      <c r="BN108" s="202"/>
      <c r="BO108" s="202"/>
      <c r="BP108" s="202"/>
      <c r="BQ108" s="202"/>
      <c r="BR108" s="202"/>
      <c r="BS108" s="202"/>
      <c r="BT108" s="202"/>
      <c r="BU108" s="202"/>
      <c r="BV108" s="202"/>
      <c r="BW108" s="202"/>
      <c r="BX108" s="202"/>
      <c r="BY108" s="202"/>
      <c r="BZ108" s="202"/>
      <c r="CA108" s="202"/>
      <c r="CB108" s="202"/>
      <c r="CC108" s="202"/>
      <c r="CD108" s="202"/>
      <c r="CE108" s="202"/>
      <c r="CF108" s="202"/>
      <c r="CG108" s="202"/>
      <c r="CH108" s="202"/>
      <c r="CI108" s="202"/>
      <c r="CJ108" s="202"/>
      <c r="CK108" s="202"/>
      <c r="CL108" s="202"/>
      <c r="CM108" s="202"/>
      <c r="CN108" s="202"/>
      <c r="CO108" s="202"/>
      <c r="CP108" s="202"/>
    </row>
    <row r="109" spans="1:94" ht="16.5">
      <c r="A109"/>
      <c r="B109" s="204"/>
      <c r="C109" s="202"/>
      <c r="D109" s="271"/>
      <c r="E109" s="271"/>
      <c r="F109" s="202"/>
      <c r="G109" s="202"/>
      <c r="H109" s="202"/>
      <c r="I109" s="202"/>
      <c r="J109" s="202"/>
      <c r="K109" s="202"/>
      <c r="L109" s="202"/>
      <c r="M109" s="202"/>
      <c r="N109" s="202"/>
      <c r="O109" s="202"/>
      <c r="P109" s="202"/>
      <c r="Q109" s="202"/>
      <c r="R109" s="202"/>
      <c r="S109" s="202"/>
      <c r="T109" s="202"/>
      <c r="U109" s="202"/>
      <c r="V109" s="202"/>
      <c r="W109" s="202"/>
      <c r="X109" s="202"/>
      <c r="Y109" s="202"/>
      <c r="Z109" s="209"/>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202"/>
      <c r="BI109" s="202"/>
      <c r="BJ109" s="202"/>
      <c r="BK109" s="202"/>
      <c r="BL109" s="202"/>
      <c r="BM109" s="202"/>
      <c r="BN109" s="202"/>
      <c r="BO109" s="202"/>
      <c r="BP109" s="202"/>
      <c r="BQ109" s="202"/>
      <c r="BR109" s="202"/>
      <c r="BS109" s="202"/>
      <c r="BT109" s="202"/>
      <c r="BU109" s="202"/>
      <c r="BV109" s="202"/>
      <c r="BW109" s="202"/>
      <c r="BX109" s="202"/>
      <c r="BY109" s="202"/>
      <c r="BZ109" s="202"/>
      <c r="CA109" s="202"/>
      <c r="CB109" s="202"/>
      <c r="CC109" s="202"/>
      <c r="CD109" s="202"/>
      <c r="CE109" s="202"/>
      <c r="CF109" s="202"/>
      <c r="CG109" s="202"/>
      <c r="CH109" s="202"/>
      <c r="CI109" s="202"/>
      <c r="CJ109" s="202"/>
      <c r="CK109" s="202"/>
      <c r="CL109" s="202"/>
      <c r="CM109" s="202"/>
      <c r="CN109" s="202"/>
      <c r="CO109" s="202"/>
      <c r="CP109" s="202"/>
    </row>
    <row r="110" spans="1:94" ht="16.5">
      <c r="A110"/>
      <c r="B110" s="219"/>
      <c r="C110" s="221" t="s">
        <v>515</v>
      </c>
      <c r="D110" s="271"/>
      <c r="E110" s="271"/>
      <c r="F110" s="202"/>
      <c r="G110" s="202"/>
      <c r="H110" s="202"/>
      <c r="I110" s="202"/>
      <c r="J110" s="202"/>
      <c r="K110" s="202"/>
      <c r="L110" s="202"/>
      <c r="M110" s="202"/>
      <c r="N110" s="202"/>
      <c r="O110" s="202"/>
      <c r="P110" s="202"/>
      <c r="Q110" s="202"/>
      <c r="R110" s="202"/>
      <c r="S110" s="202"/>
      <c r="T110" s="202"/>
      <c r="U110" s="202"/>
      <c r="V110" s="202"/>
      <c r="W110" s="202"/>
      <c r="X110" s="202"/>
      <c r="Y110" s="202"/>
      <c r="Z110" s="209"/>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c r="AY110" s="202"/>
      <c r="AZ110" s="202"/>
      <c r="BA110" s="202"/>
      <c r="BB110" s="202"/>
      <c r="BC110" s="202"/>
      <c r="BD110" s="202"/>
      <c r="BE110" s="202"/>
      <c r="BF110" s="202"/>
      <c r="BG110" s="202"/>
      <c r="BH110" s="202"/>
      <c r="BI110" s="202"/>
      <c r="BJ110" s="202"/>
      <c r="BK110" s="202"/>
      <c r="BL110" s="202"/>
      <c r="BM110" s="202"/>
      <c r="BN110" s="202"/>
      <c r="BO110" s="202"/>
      <c r="BP110" s="202"/>
      <c r="BQ110" s="202"/>
      <c r="BR110" s="202"/>
      <c r="BS110" s="202"/>
      <c r="BT110" s="202"/>
      <c r="BU110" s="202"/>
      <c r="BV110" s="202"/>
      <c r="BW110" s="202"/>
      <c r="BX110" s="202"/>
      <c r="BY110" s="202"/>
      <c r="BZ110" s="202"/>
      <c r="CA110" s="202"/>
      <c r="CB110" s="202"/>
      <c r="CC110" s="202"/>
      <c r="CD110" s="202"/>
      <c r="CE110" s="202"/>
      <c r="CF110" s="202"/>
      <c r="CG110" s="202"/>
      <c r="CH110" s="202"/>
      <c r="CI110" s="202"/>
      <c r="CJ110" s="202"/>
      <c r="CK110" s="202"/>
      <c r="CL110" s="202"/>
      <c r="CM110" s="202"/>
      <c r="CN110" s="202"/>
      <c r="CO110" s="202"/>
      <c r="CP110" s="202"/>
    </row>
    <row r="111" spans="1:94" ht="16.5">
      <c r="A111"/>
      <c r="B111" s="219"/>
      <c r="C111" s="202"/>
      <c r="D111" s="271"/>
      <c r="E111" s="271"/>
      <c r="F111" s="202"/>
      <c r="G111" s="202"/>
      <c r="H111" s="202"/>
      <c r="I111" s="202"/>
      <c r="J111" s="202"/>
      <c r="K111" s="202"/>
      <c r="L111" s="202"/>
      <c r="M111" s="202"/>
      <c r="N111" s="202"/>
      <c r="O111" s="202"/>
      <c r="P111" s="202"/>
      <c r="Q111" s="202"/>
      <c r="R111" s="202"/>
      <c r="S111" s="202"/>
      <c r="T111" s="202"/>
      <c r="U111" s="202"/>
      <c r="V111" s="202"/>
      <c r="W111" s="202"/>
      <c r="X111" s="202"/>
      <c r="Y111" s="202"/>
      <c r="Z111" s="209"/>
      <c r="AA111" s="202"/>
      <c r="AB111" s="202"/>
      <c r="AC111" s="202"/>
      <c r="AD111" s="202"/>
      <c r="AE111" s="202"/>
      <c r="AF111" s="202"/>
      <c r="AG111" s="202"/>
      <c r="AH111" s="202"/>
      <c r="AI111" s="202"/>
      <c r="AJ111" s="202"/>
      <c r="AK111" s="202"/>
      <c r="AL111" s="202"/>
      <c r="AM111" s="202"/>
      <c r="AN111" s="202"/>
      <c r="AO111" s="202"/>
      <c r="AP111" s="202"/>
      <c r="AQ111" s="202"/>
      <c r="AR111" s="202"/>
      <c r="AS111" s="202"/>
      <c r="AT111" s="202"/>
      <c r="AU111" s="202"/>
      <c r="AV111" s="202"/>
      <c r="AW111" s="202"/>
      <c r="AX111" s="202"/>
      <c r="AY111" s="202"/>
      <c r="AZ111" s="202"/>
      <c r="BA111" s="202"/>
      <c r="BB111" s="202"/>
      <c r="BC111" s="202"/>
      <c r="BD111" s="202"/>
      <c r="BE111" s="202"/>
      <c r="BF111" s="202"/>
      <c r="BG111" s="202"/>
      <c r="BH111" s="202"/>
      <c r="BI111" s="202"/>
      <c r="BJ111" s="202"/>
      <c r="BK111" s="202"/>
      <c r="BL111" s="202"/>
      <c r="BM111" s="202"/>
      <c r="BN111" s="202"/>
      <c r="BO111" s="202"/>
      <c r="BP111" s="202"/>
      <c r="BQ111" s="202"/>
      <c r="BR111" s="202"/>
      <c r="BS111" s="202"/>
      <c r="BT111" s="202"/>
      <c r="BU111" s="202"/>
      <c r="BV111" s="202"/>
      <c r="BW111" s="202"/>
      <c r="BX111" s="202"/>
      <c r="BY111" s="202"/>
      <c r="BZ111" s="202"/>
      <c r="CA111" s="202"/>
      <c r="CB111" s="202"/>
      <c r="CC111" s="202"/>
      <c r="CD111" s="202"/>
      <c r="CE111" s="202"/>
      <c r="CF111" s="202"/>
      <c r="CG111" s="202"/>
      <c r="CH111" s="202"/>
      <c r="CI111" s="202"/>
      <c r="CJ111" s="202"/>
      <c r="CK111" s="202"/>
      <c r="CL111" s="202"/>
      <c r="CM111" s="202"/>
      <c r="CN111" s="202"/>
      <c r="CO111" s="202"/>
      <c r="CP111" s="202"/>
    </row>
    <row r="112" spans="1:94" ht="16.5">
      <c r="A112"/>
      <c r="B112" s="219"/>
      <c r="C112" s="207" t="s">
        <v>516</v>
      </c>
      <c r="D112" s="203" t="s">
        <v>517</v>
      </c>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9"/>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2"/>
      <c r="AZ112" s="202"/>
      <c r="BA112" s="202"/>
      <c r="BB112" s="202"/>
      <c r="BC112" s="202"/>
      <c r="BD112" s="202"/>
      <c r="BE112" s="202"/>
      <c r="BF112" s="202"/>
      <c r="BG112" s="202"/>
      <c r="BH112" s="202"/>
      <c r="BI112" s="202"/>
      <c r="BJ112" s="202"/>
      <c r="BK112" s="202"/>
      <c r="BL112" s="202"/>
      <c r="BM112" s="202"/>
      <c r="BN112" s="202"/>
      <c r="BO112" s="202"/>
      <c r="BP112" s="202"/>
      <c r="BQ112" s="202"/>
      <c r="BR112" s="202"/>
      <c r="BS112" s="202"/>
      <c r="BT112" s="202"/>
      <c r="BU112" s="202"/>
      <c r="BV112" s="202"/>
      <c r="BW112" s="202"/>
      <c r="BX112" s="202"/>
      <c r="BY112" s="202"/>
      <c r="BZ112" s="202"/>
      <c r="CA112" s="202"/>
      <c r="CB112" s="202"/>
      <c r="CC112" s="202"/>
      <c r="CD112" s="202"/>
      <c r="CE112" s="202"/>
      <c r="CF112" s="202"/>
      <c r="CG112" s="202"/>
      <c r="CH112" s="202"/>
      <c r="CI112" s="202"/>
      <c r="CJ112" s="202"/>
      <c r="CK112" s="202"/>
      <c r="CL112" s="202"/>
      <c r="CM112" s="202"/>
      <c r="CN112" s="202"/>
      <c r="CO112" s="202"/>
      <c r="CP112" s="202"/>
    </row>
    <row r="113" spans="1:94" ht="16.5">
      <c r="A113"/>
      <c r="B113" s="219"/>
      <c r="C113" s="207"/>
      <c r="D113" s="217"/>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9"/>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202"/>
      <c r="BL113" s="202"/>
      <c r="BM113" s="202"/>
      <c r="BN113" s="202"/>
      <c r="BO113" s="202"/>
      <c r="BP113" s="202"/>
      <c r="BQ113" s="202"/>
      <c r="BR113" s="202"/>
      <c r="BS113" s="202"/>
      <c r="BT113" s="202"/>
      <c r="BU113" s="202"/>
      <c r="BV113" s="202"/>
      <c r="BW113" s="202"/>
      <c r="BX113" s="202"/>
      <c r="BY113" s="202"/>
      <c r="BZ113" s="202"/>
      <c r="CA113" s="202"/>
      <c r="CB113" s="202"/>
      <c r="CC113" s="202"/>
      <c r="CD113" s="202"/>
      <c r="CE113" s="202"/>
      <c r="CF113" s="202"/>
      <c r="CG113" s="202"/>
      <c r="CH113" s="202"/>
      <c r="CI113" s="202"/>
      <c r="CJ113" s="202"/>
      <c r="CK113" s="202"/>
      <c r="CL113" s="202"/>
      <c r="CM113" s="202"/>
      <c r="CN113" s="202"/>
      <c r="CO113" s="202"/>
      <c r="CP113" s="202"/>
    </row>
    <row r="114" spans="1:94" ht="16.5">
      <c r="A114"/>
      <c r="B114" s="202"/>
      <c r="C114" s="207"/>
      <c r="D114" s="217" t="s">
        <v>518</v>
      </c>
      <c r="E114" s="202"/>
      <c r="F114" s="202"/>
      <c r="G114" s="202"/>
      <c r="H114" s="202"/>
      <c r="I114"/>
      <c r="J114"/>
      <c r="K114"/>
      <c r="L114"/>
      <c r="M114"/>
      <c r="N114" s="202"/>
      <c r="O114" s="202"/>
      <c r="P114" s="202"/>
      <c r="Q114" s="202"/>
      <c r="R114" s="202"/>
      <c r="S114" s="202"/>
      <c r="T114" s="202"/>
      <c r="U114" s="202"/>
      <c r="V114" s="202"/>
      <c r="W114" s="202"/>
      <c r="X114" s="202"/>
      <c r="Y114" s="202"/>
      <c r="Z114" s="209"/>
      <c r="AA114" s="202"/>
      <c r="AB114" s="202"/>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2"/>
      <c r="AY114" s="202"/>
      <c r="AZ114" s="202"/>
      <c r="BA114" s="202"/>
      <c r="BB114" s="202"/>
      <c r="BC114" s="202"/>
      <c r="BD114" s="202"/>
      <c r="BE114" s="202"/>
      <c r="BF114" s="202"/>
      <c r="BG114" s="202"/>
      <c r="BH114" s="202"/>
      <c r="BI114" s="202"/>
      <c r="BJ114" s="202"/>
      <c r="BK114" s="202"/>
      <c r="BL114" s="202"/>
      <c r="BM114" s="202"/>
      <c r="BN114" s="202"/>
      <c r="BO114" s="202"/>
      <c r="BP114" s="202"/>
      <c r="BQ114" s="202"/>
      <c r="BR114" s="202"/>
      <c r="BS114" s="202"/>
      <c r="BT114" s="202"/>
      <c r="BU114" s="202"/>
      <c r="BV114" s="202"/>
      <c r="BW114" s="202"/>
      <c r="BX114" s="202"/>
      <c r="BY114" s="202"/>
      <c r="BZ114" s="202"/>
      <c r="CA114" s="202"/>
      <c r="CB114" s="202"/>
      <c r="CC114" s="202"/>
      <c r="CD114" s="202"/>
      <c r="CE114" s="202"/>
      <c r="CF114" s="202"/>
      <c r="CG114" s="202"/>
      <c r="CH114" s="202"/>
      <c r="CI114" s="202"/>
      <c r="CJ114" s="202"/>
      <c r="CK114" s="202"/>
      <c r="CL114" s="202"/>
      <c r="CM114" s="202"/>
      <c r="CN114" s="202"/>
      <c r="CO114" s="202"/>
      <c r="CP114" s="202"/>
    </row>
    <row r="115" spans="1:94" ht="16.5">
      <c r="A115"/>
      <c r="B115" s="202"/>
      <c r="C115" s="202" t="s">
        <v>503</v>
      </c>
      <c r="D115" s="284">
        <v>84.92307692307692</v>
      </c>
      <c r="E115" s="202"/>
      <c r="F115" s="202"/>
      <c r="G115" s="202"/>
      <c r="H115" s="202"/>
      <c r="I115"/>
      <c r="J115"/>
      <c r="K115"/>
      <c r="L115"/>
      <c r="M115"/>
      <c r="N115" s="202"/>
      <c r="O115" s="202"/>
      <c r="P115" s="202"/>
      <c r="Q115" s="202"/>
      <c r="R115" s="202"/>
      <c r="S115" s="202"/>
      <c r="T115" s="202"/>
      <c r="U115" s="202"/>
      <c r="V115" s="202"/>
      <c r="W115" s="202"/>
      <c r="X115" s="202"/>
      <c r="Y115" s="202"/>
      <c r="Z115" s="209"/>
      <c r="AA115" s="202"/>
      <c r="AB115" s="202"/>
      <c r="AC115" s="202"/>
      <c r="AD115" s="202"/>
      <c r="AE115" s="202"/>
      <c r="AF115" s="202"/>
      <c r="AG115" s="202"/>
      <c r="AH115" s="202"/>
      <c r="AI115" s="202"/>
      <c r="AJ115" s="202"/>
      <c r="AK115" s="202"/>
      <c r="AL115" s="202"/>
      <c r="AM115" s="202"/>
      <c r="AN115" s="202"/>
      <c r="AO115" s="202"/>
      <c r="AP115" s="202"/>
      <c r="AQ115" s="202"/>
      <c r="AR115" s="202"/>
      <c r="AS115" s="202"/>
      <c r="AT115" s="202"/>
      <c r="AU115" s="202"/>
      <c r="AV115" s="202"/>
      <c r="AW115" s="202"/>
      <c r="AX115" s="202"/>
      <c r="AY115" s="202"/>
      <c r="AZ115" s="202"/>
      <c r="BA115" s="202"/>
      <c r="BB115" s="202"/>
      <c r="BC115" s="202"/>
      <c r="BD115" s="202"/>
      <c r="BE115" s="202"/>
      <c r="BF115" s="202"/>
      <c r="BG115" s="202"/>
      <c r="BH115" s="202"/>
      <c r="BI115" s="202"/>
      <c r="BJ115" s="202"/>
      <c r="BK115" s="202"/>
      <c r="BL115" s="202"/>
      <c r="BM115" s="202"/>
      <c r="BN115" s="202"/>
      <c r="BO115" s="202"/>
      <c r="BP115" s="202"/>
      <c r="BQ115" s="202"/>
      <c r="BR115" s="202"/>
      <c r="BS115" s="202"/>
      <c r="BT115" s="202"/>
      <c r="BU115" s="202"/>
      <c r="BV115" s="202"/>
      <c r="BW115" s="202"/>
      <c r="BX115" s="202"/>
      <c r="BY115" s="202"/>
      <c r="BZ115" s="202"/>
      <c r="CA115" s="202"/>
      <c r="CB115" s="202"/>
      <c r="CC115" s="202"/>
      <c r="CD115" s="202"/>
      <c r="CE115" s="202"/>
      <c r="CF115" s="202"/>
      <c r="CG115" s="202"/>
      <c r="CH115" s="202"/>
      <c r="CI115" s="202"/>
      <c r="CJ115" s="202"/>
      <c r="CK115" s="202"/>
      <c r="CL115" s="202"/>
      <c r="CM115" s="202"/>
      <c r="CN115" s="202"/>
      <c r="CO115" s="202"/>
      <c r="CP115" s="202"/>
    </row>
    <row r="116" spans="1:94" ht="16.5">
      <c r="A116"/>
      <c r="B116" s="212"/>
      <c r="C116" s="202" t="s">
        <v>485</v>
      </c>
      <c r="D116" s="284">
        <v>0</v>
      </c>
      <c r="E116" s="202" t="s">
        <v>519</v>
      </c>
      <c r="F116" s="284">
        <v>0</v>
      </c>
      <c r="G116" s="202" t="s">
        <v>520</v>
      </c>
      <c r="H116" s="202"/>
      <c r="I116"/>
      <c r="J116"/>
      <c r="K116"/>
      <c r="L116"/>
      <c r="M116"/>
      <c r="N116" s="202"/>
      <c r="O116" s="202"/>
      <c r="P116" s="202"/>
      <c r="Q116" s="202"/>
      <c r="R116" s="202"/>
      <c r="S116" s="202"/>
      <c r="T116" s="202"/>
      <c r="U116" s="202"/>
      <c r="V116" s="202"/>
      <c r="W116" s="202"/>
      <c r="X116" s="202"/>
      <c r="Y116" s="202"/>
      <c r="Z116" s="209"/>
      <c r="AA116" s="202"/>
      <c r="AB116" s="202"/>
      <c r="AC116" s="202"/>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202"/>
      <c r="AY116" s="202"/>
      <c r="AZ116" s="202"/>
      <c r="BA116" s="202"/>
      <c r="BB116" s="202"/>
      <c r="BC116" s="202"/>
      <c r="BD116" s="202"/>
      <c r="BE116" s="202"/>
      <c r="BF116" s="202"/>
      <c r="BG116" s="202"/>
      <c r="BH116" s="202"/>
      <c r="BI116" s="202"/>
      <c r="BJ116" s="202"/>
      <c r="BK116" s="202"/>
      <c r="BL116" s="202"/>
      <c r="BM116" s="202"/>
      <c r="BN116" s="202"/>
      <c r="BO116" s="202"/>
      <c r="BP116" s="202"/>
      <c r="BQ116" s="202"/>
      <c r="BR116" s="202"/>
      <c r="BS116" s="202"/>
      <c r="BT116" s="202"/>
      <c r="BU116" s="202"/>
      <c r="BV116" s="202"/>
      <c r="BW116" s="202"/>
      <c r="BX116" s="202"/>
      <c r="BY116" s="202"/>
      <c r="BZ116" s="202"/>
      <c r="CA116" s="202"/>
      <c r="CB116" s="202"/>
      <c r="CC116" s="202"/>
      <c r="CD116" s="202"/>
      <c r="CE116" s="202"/>
      <c r="CF116" s="202"/>
      <c r="CG116" s="202"/>
      <c r="CH116" s="202"/>
      <c r="CI116" s="202"/>
      <c r="CJ116" s="202"/>
      <c r="CK116" s="202"/>
      <c r="CL116" s="202"/>
      <c r="CM116" s="202"/>
      <c r="CN116" s="202"/>
      <c r="CO116" s="202"/>
      <c r="CP116" s="202"/>
    </row>
    <row r="117" spans="1:94" ht="16.5">
      <c r="A117"/>
      <c r="B117" s="212"/>
      <c r="C117" s="202" t="s">
        <v>486</v>
      </c>
      <c r="D117" s="284">
        <v>0</v>
      </c>
      <c r="E117" s="202" t="s">
        <v>519</v>
      </c>
      <c r="F117" s="284">
        <v>0</v>
      </c>
      <c r="G117" s="202" t="s">
        <v>520</v>
      </c>
      <c r="H117" s="202"/>
      <c r="I117" s="202"/>
      <c r="J117" s="202"/>
      <c r="K117" s="202"/>
      <c r="L117" s="202"/>
      <c r="M117" s="202"/>
      <c r="N117" s="202"/>
      <c r="O117" s="202"/>
      <c r="P117" s="202"/>
      <c r="Q117" s="202"/>
      <c r="R117" s="202"/>
      <c r="S117" s="202"/>
      <c r="T117" s="202"/>
      <c r="U117" s="202"/>
      <c r="V117" s="202"/>
      <c r="W117" s="202"/>
      <c r="X117" s="202"/>
      <c r="Y117" s="202"/>
      <c r="Z117" s="209"/>
      <c r="AA117" s="202"/>
      <c r="AB117" s="202"/>
      <c r="AC117" s="202"/>
      <c r="AD117" s="202"/>
      <c r="AE117" s="202"/>
      <c r="AF117" s="202"/>
      <c r="AG117" s="202"/>
      <c r="AH117" s="202"/>
      <c r="AI117" s="202"/>
      <c r="AJ117" s="202"/>
      <c r="AK117" s="202"/>
      <c r="AL117" s="202"/>
      <c r="AM117" s="202"/>
      <c r="AN117" s="202"/>
      <c r="AO117" s="202"/>
      <c r="AP117" s="202"/>
      <c r="AQ117" s="202"/>
      <c r="AR117" s="202"/>
      <c r="AS117" s="202"/>
      <c r="AT117" s="202"/>
      <c r="AU117" s="202"/>
      <c r="AV117" s="202"/>
      <c r="AW117" s="202"/>
      <c r="AX117" s="202"/>
      <c r="AY117" s="202"/>
      <c r="AZ117" s="202"/>
      <c r="BA117" s="202"/>
      <c r="BB117" s="202"/>
      <c r="BC117" s="202"/>
      <c r="BD117" s="202"/>
      <c r="BE117" s="202"/>
      <c r="BF117" s="202"/>
      <c r="BG117" s="202"/>
      <c r="BH117" s="202"/>
      <c r="BI117" s="202"/>
      <c r="BJ117" s="202"/>
      <c r="BK117" s="202"/>
      <c r="BL117" s="202"/>
      <c r="BM117" s="202"/>
      <c r="BN117" s="202"/>
      <c r="BO117" s="202"/>
      <c r="BP117" s="202"/>
      <c r="BQ117" s="202"/>
      <c r="BR117" s="202"/>
      <c r="BS117" s="202"/>
      <c r="BT117" s="202"/>
      <c r="BU117" s="202"/>
      <c r="BV117" s="202"/>
      <c r="BW117" s="202"/>
      <c r="BX117" s="202"/>
      <c r="BY117" s="202"/>
      <c r="BZ117" s="202"/>
      <c r="CA117" s="202"/>
      <c r="CB117" s="202"/>
      <c r="CC117" s="202"/>
      <c r="CD117" s="202"/>
      <c r="CE117" s="202"/>
      <c r="CF117" s="202"/>
      <c r="CG117" s="202"/>
      <c r="CH117" s="202"/>
      <c r="CI117" s="202"/>
      <c r="CJ117" s="202"/>
      <c r="CK117" s="202"/>
      <c r="CL117" s="202"/>
      <c r="CM117" s="202"/>
      <c r="CN117" s="202"/>
      <c r="CO117" s="202"/>
      <c r="CP117" s="202"/>
    </row>
    <row r="118" spans="1:94" ht="16.5">
      <c r="A118"/>
      <c r="B118" s="212"/>
      <c r="C118" s="202" t="s">
        <v>504</v>
      </c>
      <c r="D118" s="284">
        <v>788</v>
      </c>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9"/>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202"/>
      <c r="BA118" s="202"/>
      <c r="BB118" s="202"/>
      <c r="BC118" s="202"/>
      <c r="BD118" s="202"/>
      <c r="BE118" s="202"/>
      <c r="BF118" s="202"/>
      <c r="BG118" s="202"/>
      <c r="BH118" s="202"/>
      <c r="BI118" s="202"/>
      <c r="BJ118" s="202"/>
      <c r="BK118" s="202"/>
      <c r="BL118" s="202"/>
      <c r="BM118" s="202"/>
      <c r="BN118" s="202"/>
      <c r="BO118" s="202"/>
      <c r="BP118" s="202"/>
      <c r="BQ118" s="202"/>
      <c r="BR118" s="202"/>
      <c r="BS118" s="202"/>
      <c r="BT118" s="202"/>
      <c r="BU118" s="202"/>
      <c r="BV118" s="202"/>
      <c r="BW118" s="202"/>
      <c r="BX118" s="202"/>
      <c r="BY118" s="202"/>
      <c r="BZ118" s="202"/>
      <c r="CA118" s="202"/>
      <c r="CB118" s="202"/>
      <c r="CC118" s="202"/>
      <c r="CD118" s="202"/>
      <c r="CE118" s="202"/>
      <c r="CF118" s="202"/>
      <c r="CG118" s="202"/>
      <c r="CH118" s="202"/>
      <c r="CI118" s="202"/>
      <c r="CJ118" s="202"/>
      <c r="CK118" s="202"/>
      <c r="CL118" s="202"/>
      <c r="CM118" s="202"/>
      <c r="CN118" s="202"/>
      <c r="CO118" s="202"/>
      <c r="CP118" s="202"/>
    </row>
    <row r="119" spans="1:94" ht="16.5">
      <c r="A119"/>
      <c r="B119" s="224"/>
      <c r="C119" s="202"/>
      <c r="D119" s="205"/>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9"/>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2"/>
      <c r="AZ119" s="202"/>
      <c r="BA119" s="202"/>
      <c r="BB119" s="202"/>
      <c r="BC119" s="202"/>
      <c r="BD119" s="202"/>
      <c r="BE119" s="202"/>
      <c r="BF119" s="202"/>
      <c r="BG119" s="202"/>
      <c r="BH119" s="202"/>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202"/>
      <c r="CH119" s="202"/>
      <c r="CI119" s="202"/>
      <c r="CJ119" s="202"/>
      <c r="CK119" s="202"/>
      <c r="CL119" s="202"/>
      <c r="CM119" s="202"/>
      <c r="CN119" s="202"/>
      <c r="CO119" s="202"/>
      <c r="CP119" s="202"/>
    </row>
    <row r="120" spans="1:94" ht="16.5">
      <c r="A120"/>
      <c r="B120" s="224"/>
      <c r="C120" s="202" t="s">
        <v>511</v>
      </c>
      <c r="D120" s="285">
        <f>D104</f>
        <v>5.8000000000000003E-2</v>
      </c>
      <c r="E120" s="283" t="s">
        <v>512</v>
      </c>
      <c r="F120" s="202"/>
      <c r="G120" s="202"/>
      <c r="H120" s="202"/>
      <c r="I120" s="202"/>
      <c r="J120" s="202"/>
      <c r="K120" s="202"/>
      <c r="L120" s="202"/>
      <c r="M120" s="202"/>
      <c r="N120" s="202"/>
      <c r="O120" s="202"/>
      <c r="P120" s="202"/>
      <c r="Q120" s="202"/>
      <c r="R120" s="202"/>
      <c r="S120" s="202"/>
      <c r="T120" s="202"/>
      <c r="U120" s="202"/>
      <c r="V120" s="202"/>
      <c r="W120" s="202"/>
      <c r="X120" s="202"/>
      <c r="Y120" s="202"/>
      <c r="Z120" s="209"/>
      <c r="AA120" s="202"/>
      <c r="AB120" s="202"/>
      <c r="AC120" s="202"/>
      <c r="AD120" s="202"/>
      <c r="AE120" s="202"/>
      <c r="AF120" s="202"/>
      <c r="AG120" s="202"/>
      <c r="AH120" s="202"/>
      <c r="AI120" s="202"/>
      <c r="AJ120" s="202"/>
      <c r="AK120" s="202"/>
      <c r="AL120" s="202"/>
      <c r="AM120" s="202"/>
      <c r="AN120" s="202"/>
      <c r="AO120" s="202"/>
      <c r="AP120" s="202"/>
      <c r="AQ120" s="202"/>
      <c r="AR120" s="202"/>
      <c r="AS120" s="202"/>
      <c r="AT120" s="202"/>
      <c r="AU120" s="202"/>
      <c r="AV120" s="202"/>
      <c r="AW120" s="202"/>
      <c r="AX120" s="202"/>
      <c r="AY120" s="202"/>
      <c r="AZ120" s="202"/>
      <c r="BA120" s="202"/>
      <c r="BB120" s="202"/>
      <c r="BC120" s="202"/>
      <c r="BD120" s="202"/>
      <c r="BE120" s="202"/>
      <c r="BF120" s="202"/>
      <c r="BG120" s="202"/>
      <c r="BH120" s="202"/>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202"/>
      <c r="CH120" s="202"/>
      <c r="CI120" s="202"/>
      <c r="CJ120" s="202"/>
      <c r="CK120" s="202"/>
      <c r="CL120" s="202"/>
      <c r="CM120" s="202"/>
      <c r="CN120" s="202"/>
      <c r="CO120" s="202"/>
      <c r="CP120" s="202"/>
    </row>
    <row r="121" spans="1:94" ht="16.5">
      <c r="A121"/>
      <c r="B121" s="224"/>
      <c r="C121" s="202"/>
      <c r="D121" s="205"/>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9"/>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c r="AY121" s="202"/>
      <c r="AZ121" s="202"/>
      <c r="BA121" s="202"/>
      <c r="BB121" s="202"/>
      <c r="BC121" s="202"/>
      <c r="BD121" s="202"/>
      <c r="BE121" s="202"/>
      <c r="BF121" s="202"/>
      <c r="BG121" s="202"/>
      <c r="BH121" s="202"/>
      <c r="BI121" s="202"/>
      <c r="BJ121" s="202"/>
      <c r="BK121" s="202"/>
      <c r="BL121" s="202"/>
      <c r="BM121" s="202"/>
      <c r="BN121" s="202"/>
      <c r="BO121" s="202"/>
      <c r="BP121" s="202"/>
      <c r="BQ121" s="202"/>
      <c r="BR121" s="202"/>
      <c r="BS121" s="202"/>
      <c r="BT121" s="202"/>
      <c r="BU121" s="202"/>
      <c r="BV121" s="202"/>
      <c r="BW121" s="202"/>
      <c r="BX121" s="202"/>
      <c r="BY121" s="202"/>
      <c r="BZ121" s="202"/>
      <c r="CA121" s="202"/>
      <c r="CB121" s="202"/>
      <c r="CC121" s="202"/>
      <c r="CD121" s="202"/>
      <c r="CE121" s="202"/>
      <c r="CF121" s="202"/>
      <c r="CG121" s="202"/>
      <c r="CH121" s="202"/>
      <c r="CI121" s="202"/>
      <c r="CJ121" s="202"/>
      <c r="CK121" s="202"/>
      <c r="CL121" s="202"/>
      <c r="CM121" s="202"/>
      <c r="CN121" s="202"/>
      <c r="CO121" s="202"/>
      <c r="CP121" s="202"/>
    </row>
    <row r="122" spans="1:94" ht="16.5">
      <c r="A122"/>
      <c r="B122" s="212"/>
      <c r="C122" s="202" t="s">
        <v>521</v>
      </c>
      <c r="D122" s="207">
        <v>1</v>
      </c>
      <c r="E122" s="207">
        <v>2</v>
      </c>
      <c r="F122" s="207">
        <v>3</v>
      </c>
      <c r="G122" s="207">
        <v>4</v>
      </c>
      <c r="H122" s="207">
        <v>5</v>
      </c>
      <c r="I122" s="207">
        <v>6</v>
      </c>
      <c r="J122" s="207">
        <v>7</v>
      </c>
      <c r="K122" s="207">
        <v>8</v>
      </c>
      <c r="L122" s="207">
        <v>9</v>
      </c>
      <c r="M122" s="207">
        <v>10</v>
      </c>
      <c r="N122" s="207">
        <v>11</v>
      </c>
      <c r="O122" s="207">
        <v>12</v>
      </c>
      <c r="P122" s="207">
        <v>13</v>
      </c>
      <c r="Q122" s="207">
        <v>14</v>
      </c>
      <c r="R122" s="207">
        <v>15</v>
      </c>
      <c r="S122" s="207">
        <v>16</v>
      </c>
      <c r="T122" s="207">
        <v>17</v>
      </c>
      <c r="U122" s="207">
        <v>18</v>
      </c>
      <c r="V122" s="207">
        <v>19</v>
      </c>
      <c r="W122" s="207">
        <v>20</v>
      </c>
      <c r="X122" s="207">
        <v>21</v>
      </c>
      <c r="Y122" s="207">
        <v>22</v>
      </c>
      <c r="Z122" s="207">
        <v>23</v>
      </c>
      <c r="AA122" s="207">
        <v>24</v>
      </c>
      <c r="AB122" s="207">
        <v>25</v>
      </c>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2"/>
      <c r="AX122" s="202"/>
      <c r="AY122" s="202"/>
      <c r="AZ122" s="202"/>
      <c r="BA122" s="202"/>
      <c r="BB122" s="202"/>
      <c r="BC122" s="202"/>
      <c r="BD122" s="202"/>
      <c r="BE122" s="202"/>
      <c r="BF122" s="202"/>
      <c r="BG122" s="202"/>
      <c r="BH122" s="202"/>
      <c r="BI122" s="202"/>
      <c r="BJ122" s="202"/>
      <c r="BK122" s="202"/>
      <c r="BL122" s="202"/>
      <c r="BM122" s="202"/>
      <c r="BN122" s="202"/>
      <c r="BO122" s="202"/>
      <c r="BP122" s="202"/>
      <c r="BQ122" s="202"/>
      <c r="BR122" s="202"/>
      <c r="BS122" s="202"/>
      <c r="BT122" s="202"/>
      <c r="BU122" s="202"/>
      <c r="BV122" s="202"/>
      <c r="BW122" s="202"/>
      <c r="BX122" s="202"/>
      <c r="BY122" s="202"/>
      <c r="BZ122" s="202"/>
      <c r="CA122" s="202"/>
      <c r="CB122" s="202"/>
      <c r="CC122" s="202"/>
      <c r="CD122" s="202"/>
      <c r="CE122" s="202"/>
      <c r="CF122" s="202"/>
      <c r="CG122" s="202"/>
      <c r="CH122" s="202"/>
      <c r="CI122" s="202"/>
      <c r="CJ122" s="202"/>
      <c r="CK122" s="202"/>
      <c r="CL122" s="202"/>
      <c r="CM122" s="202"/>
      <c r="CN122" s="202"/>
      <c r="CO122" s="202"/>
      <c r="CP122" s="202"/>
    </row>
    <row r="123" spans="1:94" ht="16.5">
      <c r="A123"/>
      <c r="B123" s="212"/>
      <c r="C123" s="207"/>
      <c r="D123" s="216" t="s">
        <v>475</v>
      </c>
      <c r="E123" s="216" t="s">
        <v>476</v>
      </c>
      <c r="F123" s="216" t="s">
        <v>477</v>
      </c>
      <c r="G123" s="216" t="s">
        <v>478</v>
      </c>
      <c r="H123" s="216" t="s">
        <v>479</v>
      </c>
      <c r="I123" s="202"/>
      <c r="J123" s="202"/>
      <c r="K123" s="202"/>
      <c r="L123" s="202"/>
      <c r="M123" s="202"/>
      <c r="N123" s="202"/>
      <c r="O123" s="202"/>
      <c r="P123" s="202"/>
      <c r="Q123" s="202"/>
      <c r="R123" s="202"/>
      <c r="S123" s="202"/>
      <c r="T123" s="202"/>
      <c r="U123" s="202"/>
      <c r="V123" s="202"/>
      <c r="W123" s="202"/>
      <c r="X123" s="202"/>
      <c r="Y123" s="202"/>
      <c r="Z123" s="209"/>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c r="AV123" s="202"/>
      <c r="AW123" s="202"/>
      <c r="AX123" s="202"/>
      <c r="AY123" s="202"/>
      <c r="AZ123" s="202"/>
      <c r="BA123" s="202"/>
      <c r="BB123" s="202"/>
      <c r="BC123" s="202"/>
      <c r="BD123" s="202"/>
      <c r="BE123" s="202"/>
      <c r="BF123" s="202"/>
      <c r="BG123" s="202"/>
      <c r="BH123" s="202"/>
      <c r="BI123" s="202"/>
      <c r="BJ123" s="202"/>
      <c r="BK123" s="202"/>
      <c r="BL123" s="202"/>
      <c r="BM123" s="202"/>
      <c r="BN123" s="202"/>
      <c r="BO123" s="202"/>
      <c r="BP123" s="202"/>
      <c r="BQ123" s="202"/>
      <c r="BR123" s="202"/>
      <c r="BS123" s="202"/>
      <c r="BT123" s="202"/>
      <c r="BU123" s="202"/>
      <c r="BV123" s="202"/>
      <c r="BW123" s="202"/>
      <c r="BX123" s="202"/>
      <c r="BY123" s="202"/>
      <c r="BZ123" s="202"/>
      <c r="CA123" s="202"/>
      <c r="CB123" s="202"/>
      <c r="CC123" s="202"/>
      <c r="CD123" s="202"/>
      <c r="CE123" s="202"/>
      <c r="CF123" s="202"/>
      <c r="CG123" s="202"/>
      <c r="CH123" s="202"/>
      <c r="CI123" s="202"/>
      <c r="CJ123" s="202"/>
      <c r="CK123" s="202"/>
      <c r="CL123" s="202"/>
      <c r="CM123" s="202"/>
      <c r="CN123" s="202"/>
      <c r="CO123" s="202"/>
      <c r="CP123" s="202"/>
    </row>
    <row r="124" spans="1:94" ht="16.5">
      <c r="A124"/>
      <c r="B124" s="204" t="s">
        <v>435</v>
      </c>
      <c r="C124" s="202" t="s">
        <v>503</v>
      </c>
      <c r="D124" s="271">
        <f t="shared" ref="D124:AB127" si="13">D59*$D115*$D$120</f>
        <v>683.5169723076923</v>
      </c>
      <c r="E124" s="271">
        <f t="shared" si="13"/>
        <v>655.93395692307695</v>
      </c>
      <c r="F124" s="271">
        <f t="shared" si="13"/>
        <v>622.78508307692312</v>
      </c>
      <c r="G124" s="271">
        <f t="shared" si="13"/>
        <v>6540.6225230769223</v>
      </c>
      <c r="H124" s="271">
        <f t="shared" si="13"/>
        <v>0</v>
      </c>
      <c r="I124" s="271">
        <f t="shared" si="13"/>
        <v>0</v>
      </c>
      <c r="J124" s="271">
        <f t="shared" si="13"/>
        <v>0</v>
      </c>
      <c r="K124" s="271">
        <f t="shared" si="13"/>
        <v>0</v>
      </c>
      <c r="L124" s="271">
        <f t="shared" si="13"/>
        <v>0</v>
      </c>
      <c r="M124" s="271">
        <f t="shared" si="13"/>
        <v>0</v>
      </c>
      <c r="N124" s="271">
        <f t="shared" si="13"/>
        <v>0</v>
      </c>
      <c r="O124" s="271">
        <f t="shared" si="13"/>
        <v>0</v>
      </c>
      <c r="P124" s="271">
        <f t="shared" si="13"/>
        <v>0</v>
      </c>
      <c r="Q124" s="271">
        <f t="shared" si="13"/>
        <v>0</v>
      </c>
      <c r="R124" s="271">
        <f t="shared" si="13"/>
        <v>0</v>
      </c>
      <c r="S124" s="271">
        <f t="shared" si="13"/>
        <v>0</v>
      </c>
      <c r="T124" s="271">
        <f t="shared" si="13"/>
        <v>0</v>
      </c>
      <c r="U124" s="271">
        <f t="shared" si="13"/>
        <v>0</v>
      </c>
      <c r="V124" s="271">
        <f t="shared" si="13"/>
        <v>0</v>
      </c>
      <c r="W124" s="271">
        <f t="shared" si="13"/>
        <v>0</v>
      </c>
      <c r="X124" s="271">
        <f t="shared" si="13"/>
        <v>0</v>
      </c>
      <c r="Y124" s="271">
        <f t="shared" si="13"/>
        <v>0</v>
      </c>
      <c r="Z124" s="271">
        <f t="shared" si="13"/>
        <v>0</v>
      </c>
      <c r="AA124" s="271">
        <f t="shared" si="13"/>
        <v>0</v>
      </c>
      <c r="AB124" s="271">
        <f t="shared" si="13"/>
        <v>0</v>
      </c>
      <c r="AC124" s="271"/>
      <c r="AD124" s="271"/>
      <c r="AE124" s="271"/>
      <c r="AF124" s="271"/>
      <c r="AG124" s="271"/>
      <c r="AH124" s="271"/>
      <c r="AI124" s="271"/>
      <c r="AJ124" s="271"/>
      <c r="AK124" s="271"/>
      <c r="AL124" s="271"/>
      <c r="AM124" s="271"/>
      <c r="AN124" s="271"/>
      <c r="AO124" s="271"/>
      <c r="AP124" s="271"/>
      <c r="AQ124" s="271"/>
      <c r="AR124" s="271"/>
      <c r="AS124" s="271"/>
      <c r="AT124" s="271"/>
      <c r="AU124" s="271"/>
      <c r="AV124" s="271"/>
      <c r="AW124" s="202"/>
      <c r="AX124" s="202"/>
      <c r="AY124" s="202"/>
      <c r="AZ124" s="202"/>
      <c r="BA124" s="202"/>
      <c r="BB124" s="202"/>
      <c r="BC124" s="202"/>
      <c r="BD124" s="202"/>
      <c r="BE124" s="202"/>
      <c r="BF124" s="202"/>
      <c r="BG124" s="202"/>
      <c r="BH124" s="202"/>
      <c r="BI124" s="202"/>
      <c r="BJ124" s="202"/>
      <c r="BK124" s="202"/>
      <c r="BL124" s="202"/>
      <c r="BM124" s="202"/>
      <c r="BN124" s="202"/>
      <c r="BO124" s="202"/>
      <c r="BP124" s="202"/>
      <c r="BQ124" s="202"/>
      <c r="BR124" s="202"/>
      <c r="BS124" s="202"/>
      <c r="BT124" s="202"/>
      <c r="BU124" s="202"/>
      <c r="BV124" s="202"/>
      <c r="BW124" s="202"/>
      <c r="BX124" s="202"/>
      <c r="BY124" s="202"/>
      <c r="BZ124" s="202"/>
      <c r="CA124" s="202"/>
      <c r="CB124" s="202"/>
      <c r="CC124" s="202"/>
      <c r="CD124" s="202"/>
      <c r="CE124" s="202"/>
      <c r="CF124" s="202"/>
      <c r="CG124" s="202"/>
      <c r="CH124" s="202"/>
      <c r="CI124" s="202"/>
      <c r="CJ124" s="202"/>
      <c r="CK124" s="202"/>
      <c r="CL124" s="202"/>
      <c r="CM124" s="202"/>
      <c r="CN124" s="202"/>
      <c r="CO124" s="202"/>
      <c r="CP124" s="202"/>
    </row>
    <row r="125" spans="1:94" ht="16.5">
      <c r="A125"/>
      <c r="B125" s="204" t="s">
        <v>435</v>
      </c>
      <c r="C125" s="202" t="s">
        <v>485</v>
      </c>
      <c r="D125" s="271">
        <f t="shared" si="13"/>
        <v>0</v>
      </c>
      <c r="E125" s="271">
        <f t="shared" si="13"/>
        <v>0</v>
      </c>
      <c r="F125" s="271">
        <f t="shared" si="13"/>
        <v>0</v>
      </c>
      <c r="G125" s="271">
        <f t="shared" si="13"/>
        <v>0</v>
      </c>
      <c r="H125" s="271">
        <f t="shared" si="13"/>
        <v>0</v>
      </c>
      <c r="I125" s="271">
        <f t="shared" si="13"/>
        <v>0</v>
      </c>
      <c r="J125" s="271">
        <f t="shared" si="13"/>
        <v>0</v>
      </c>
      <c r="K125" s="271">
        <f t="shared" si="13"/>
        <v>0</v>
      </c>
      <c r="L125" s="271">
        <f t="shared" si="13"/>
        <v>0</v>
      </c>
      <c r="M125" s="271">
        <f t="shared" si="13"/>
        <v>0</v>
      </c>
      <c r="N125" s="271">
        <f t="shared" si="13"/>
        <v>0</v>
      </c>
      <c r="O125" s="271">
        <f t="shared" si="13"/>
        <v>0</v>
      </c>
      <c r="P125" s="271">
        <f t="shared" si="13"/>
        <v>0</v>
      </c>
      <c r="Q125" s="271">
        <f t="shared" si="13"/>
        <v>0</v>
      </c>
      <c r="R125" s="271">
        <f t="shared" si="13"/>
        <v>0</v>
      </c>
      <c r="S125" s="271">
        <f t="shared" si="13"/>
        <v>0</v>
      </c>
      <c r="T125" s="271">
        <f t="shared" si="13"/>
        <v>0</v>
      </c>
      <c r="U125" s="271">
        <f t="shared" si="13"/>
        <v>0</v>
      </c>
      <c r="V125" s="271">
        <f t="shared" si="13"/>
        <v>0</v>
      </c>
      <c r="W125" s="271">
        <f t="shared" si="13"/>
        <v>0</v>
      </c>
      <c r="X125" s="271">
        <f t="shared" si="13"/>
        <v>0</v>
      </c>
      <c r="Y125" s="271">
        <f t="shared" si="13"/>
        <v>0</v>
      </c>
      <c r="Z125" s="271">
        <f t="shared" si="13"/>
        <v>0</v>
      </c>
      <c r="AA125" s="271">
        <f t="shared" si="13"/>
        <v>0</v>
      </c>
      <c r="AB125" s="271">
        <f t="shared" si="13"/>
        <v>0</v>
      </c>
      <c r="AC125" s="271"/>
      <c r="AD125" s="271"/>
      <c r="AE125" s="271"/>
      <c r="AF125" s="271"/>
      <c r="AG125" s="271"/>
      <c r="AH125" s="271"/>
      <c r="AI125" s="271"/>
      <c r="AJ125" s="271"/>
      <c r="AK125" s="271"/>
      <c r="AL125" s="271"/>
      <c r="AM125" s="271"/>
      <c r="AN125" s="271"/>
      <c r="AO125" s="271"/>
      <c r="AP125" s="271"/>
      <c r="AQ125" s="271"/>
      <c r="AR125" s="271"/>
      <c r="AS125" s="271"/>
      <c r="AT125" s="271"/>
      <c r="AU125" s="271"/>
      <c r="AV125" s="271"/>
      <c r="AW125" s="202"/>
      <c r="AX125" s="202"/>
      <c r="AY125" s="202"/>
      <c r="AZ125" s="202"/>
      <c r="BA125" s="202"/>
      <c r="BB125" s="202"/>
      <c r="BC125" s="202"/>
      <c r="BD125" s="202"/>
      <c r="BE125" s="202"/>
      <c r="BF125" s="202"/>
      <c r="BG125" s="202"/>
      <c r="BH125" s="202"/>
      <c r="BI125" s="202"/>
      <c r="BJ125" s="202"/>
      <c r="BK125" s="202"/>
      <c r="BL125" s="202"/>
      <c r="BM125" s="202"/>
      <c r="BN125" s="202"/>
      <c r="BO125" s="202"/>
      <c r="BP125" s="202"/>
      <c r="BQ125" s="202"/>
      <c r="BR125" s="202"/>
      <c r="BS125" s="202"/>
      <c r="BT125" s="202"/>
      <c r="BU125" s="202"/>
      <c r="BV125" s="202"/>
      <c r="BW125" s="202"/>
      <c r="BX125" s="202"/>
      <c r="BY125" s="202"/>
      <c r="BZ125" s="202"/>
      <c r="CA125" s="202"/>
      <c r="CB125" s="202"/>
      <c r="CC125" s="202"/>
      <c r="CD125" s="202"/>
      <c r="CE125" s="202"/>
      <c r="CF125" s="202"/>
      <c r="CG125" s="202"/>
      <c r="CH125" s="202"/>
      <c r="CI125" s="202"/>
      <c r="CJ125" s="202"/>
      <c r="CK125" s="202"/>
      <c r="CL125" s="202"/>
      <c r="CM125" s="202"/>
      <c r="CN125" s="202"/>
      <c r="CO125" s="202"/>
      <c r="CP125" s="202"/>
    </row>
    <row r="126" spans="1:94" ht="16.5">
      <c r="A126"/>
      <c r="B126" s="204" t="s">
        <v>435</v>
      </c>
      <c r="C126" s="202" t="s">
        <v>486</v>
      </c>
      <c r="D126" s="271">
        <f t="shared" si="13"/>
        <v>0</v>
      </c>
      <c r="E126" s="271">
        <f t="shared" si="13"/>
        <v>0</v>
      </c>
      <c r="F126" s="271">
        <f t="shared" si="13"/>
        <v>0</v>
      </c>
      <c r="G126" s="271">
        <f t="shared" si="13"/>
        <v>0</v>
      </c>
      <c r="H126" s="271">
        <f t="shared" si="13"/>
        <v>0</v>
      </c>
      <c r="I126" s="271">
        <f t="shared" si="13"/>
        <v>0</v>
      </c>
      <c r="J126" s="271">
        <f t="shared" si="13"/>
        <v>0</v>
      </c>
      <c r="K126" s="271">
        <f t="shared" si="13"/>
        <v>0</v>
      </c>
      <c r="L126" s="271">
        <f t="shared" si="13"/>
        <v>0</v>
      </c>
      <c r="M126" s="271">
        <f t="shared" si="13"/>
        <v>0</v>
      </c>
      <c r="N126" s="271">
        <f t="shared" si="13"/>
        <v>0</v>
      </c>
      <c r="O126" s="271">
        <f t="shared" si="13"/>
        <v>0</v>
      </c>
      <c r="P126" s="271">
        <f t="shared" si="13"/>
        <v>0</v>
      </c>
      <c r="Q126" s="271">
        <f t="shared" si="13"/>
        <v>0</v>
      </c>
      <c r="R126" s="271">
        <f t="shared" si="13"/>
        <v>0</v>
      </c>
      <c r="S126" s="271">
        <f t="shared" si="13"/>
        <v>0</v>
      </c>
      <c r="T126" s="271">
        <f t="shared" si="13"/>
        <v>0</v>
      </c>
      <c r="U126" s="271">
        <f t="shared" si="13"/>
        <v>0</v>
      </c>
      <c r="V126" s="271">
        <f t="shared" si="13"/>
        <v>0</v>
      </c>
      <c r="W126" s="271">
        <f t="shared" si="13"/>
        <v>0</v>
      </c>
      <c r="X126" s="271">
        <f t="shared" si="13"/>
        <v>0</v>
      </c>
      <c r="Y126" s="271">
        <f t="shared" si="13"/>
        <v>0</v>
      </c>
      <c r="Z126" s="271">
        <f t="shared" si="13"/>
        <v>0</v>
      </c>
      <c r="AA126" s="271">
        <f t="shared" si="13"/>
        <v>0</v>
      </c>
      <c r="AB126" s="271">
        <f t="shared" si="13"/>
        <v>0</v>
      </c>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02"/>
      <c r="AX126" s="202"/>
      <c r="AY126" s="202"/>
      <c r="AZ126" s="202"/>
      <c r="BA126" s="202"/>
      <c r="BB126" s="202"/>
      <c r="BC126" s="202"/>
      <c r="BD126" s="202"/>
      <c r="BE126" s="202"/>
      <c r="BF126" s="202"/>
      <c r="BG126" s="202"/>
      <c r="BH126" s="202"/>
      <c r="BI126" s="202"/>
      <c r="BJ126" s="202"/>
      <c r="BK126" s="202"/>
      <c r="BL126" s="202"/>
      <c r="BM126" s="202"/>
      <c r="BN126" s="202"/>
      <c r="BO126" s="202"/>
      <c r="BP126" s="202"/>
      <c r="BQ126" s="202"/>
      <c r="BR126" s="202"/>
      <c r="BS126" s="202"/>
      <c r="BT126" s="202"/>
      <c r="BU126" s="202"/>
      <c r="BV126" s="202"/>
      <c r="BW126" s="202"/>
      <c r="BX126" s="202"/>
      <c r="BY126" s="202"/>
      <c r="BZ126" s="202"/>
      <c r="CA126" s="202"/>
      <c r="CB126" s="202"/>
      <c r="CC126" s="202"/>
      <c r="CD126" s="202"/>
      <c r="CE126" s="202"/>
      <c r="CF126" s="202"/>
      <c r="CG126" s="202"/>
      <c r="CH126" s="202"/>
      <c r="CI126" s="202"/>
      <c r="CJ126" s="202"/>
      <c r="CK126" s="202"/>
      <c r="CL126" s="202"/>
      <c r="CM126" s="202"/>
      <c r="CN126" s="202"/>
      <c r="CO126" s="202"/>
      <c r="CP126" s="202"/>
    </row>
    <row r="127" spans="1:94" ht="16.5">
      <c r="A127"/>
      <c r="B127" s="204" t="s">
        <v>435</v>
      </c>
      <c r="C127" s="202" t="s">
        <v>504</v>
      </c>
      <c r="D127" s="271">
        <f t="shared" si="13"/>
        <v>6342.3440800000008</v>
      </c>
      <c r="E127" s="271">
        <f t="shared" si="13"/>
        <v>6086.4016799999999</v>
      </c>
      <c r="F127" s="271">
        <f t="shared" si="13"/>
        <v>5778.81376</v>
      </c>
      <c r="G127" s="271">
        <f t="shared" si="13"/>
        <v>60690.341599999992</v>
      </c>
      <c r="H127" s="271">
        <f t="shared" si="13"/>
        <v>0</v>
      </c>
      <c r="I127" s="271">
        <f t="shared" si="13"/>
        <v>0</v>
      </c>
      <c r="J127" s="271">
        <f t="shared" si="13"/>
        <v>0</v>
      </c>
      <c r="K127" s="271">
        <f t="shared" si="13"/>
        <v>0</v>
      </c>
      <c r="L127" s="271">
        <f t="shared" si="13"/>
        <v>0</v>
      </c>
      <c r="M127" s="271">
        <f t="shared" si="13"/>
        <v>0</v>
      </c>
      <c r="N127" s="271">
        <f t="shared" si="13"/>
        <v>0</v>
      </c>
      <c r="O127" s="271">
        <f t="shared" si="13"/>
        <v>0</v>
      </c>
      <c r="P127" s="271">
        <f t="shared" si="13"/>
        <v>0</v>
      </c>
      <c r="Q127" s="271">
        <f t="shared" si="13"/>
        <v>0</v>
      </c>
      <c r="R127" s="271">
        <f t="shared" si="13"/>
        <v>0</v>
      </c>
      <c r="S127" s="271">
        <f t="shared" si="13"/>
        <v>0</v>
      </c>
      <c r="T127" s="271">
        <f t="shared" si="13"/>
        <v>0</v>
      </c>
      <c r="U127" s="271">
        <f t="shared" si="13"/>
        <v>0</v>
      </c>
      <c r="V127" s="271">
        <f t="shared" si="13"/>
        <v>0</v>
      </c>
      <c r="W127" s="271">
        <f t="shared" si="13"/>
        <v>0</v>
      </c>
      <c r="X127" s="271">
        <f t="shared" si="13"/>
        <v>0</v>
      </c>
      <c r="Y127" s="271">
        <f t="shared" si="13"/>
        <v>0</v>
      </c>
      <c r="Z127" s="271">
        <f t="shared" si="13"/>
        <v>0</v>
      </c>
      <c r="AA127" s="271">
        <f t="shared" si="13"/>
        <v>0</v>
      </c>
      <c r="AB127" s="271">
        <f t="shared" si="13"/>
        <v>0</v>
      </c>
      <c r="AC127" s="271"/>
      <c r="AD127" s="271"/>
      <c r="AE127" s="271"/>
      <c r="AF127" s="271"/>
      <c r="AG127" s="271"/>
      <c r="AH127" s="271"/>
      <c r="AI127" s="271"/>
      <c r="AJ127" s="271"/>
      <c r="AK127" s="271"/>
      <c r="AL127" s="271"/>
      <c r="AM127" s="271"/>
      <c r="AN127" s="271"/>
      <c r="AO127" s="271"/>
      <c r="AP127" s="271"/>
      <c r="AQ127" s="271"/>
      <c r="AR127" s="271"/>
      <c r="AS127" s="271"/>
      <c r="AT127" s="271"/>
      <c r="AU127" s="271"/>
      <c r="AV127" s="271"/>
      <c r="AW127" s="202"/>
      <c r="AX127" s="202"/>
      <c r="AY127" s="202"/>
      <c r="AZ127" s="202"/>
      <c r="BA127" s="202"/>
      <c r="BB127" s="202"/>
      <c r="BC127" s="202"/>
      <c r="BD127" s="202"/>
      <c r="BE127" s="202"/>
      <c r="BF127" s="202"/>
      <c r="BG127" s="202"/>
      <c r="BH127" s="202"/>
      <c r="BI127" s="202"/>
      <c r="BJ127" s="202"/>
      <c r="BK127" s="202"/>
      <c r="BL127" s="202"/>
      <c r="BM127" s="202"/>
      <c r="BN127" s="202"/>
      <c r="BO127" s="202"/>
      <c r="BP127" s="202"/>
      <c r="BQ127" s="202"/>
      <c r="BR127" s="202"/>
      <c r="BS127" s="202"/>
      <c r="BT127" s="202"/>
      <c r="BU127" s="202"/>
      <c r="BV127" s="202"/>
      <c r="BW127" s="202"/>
      <c r="BX127" s="202"/>
      <c r="BY127" s="202"/>
      <c r="BZ127" s="202"/>
      <c r="CA127" s="202"/>
      <c r="CB127" s="202"/>
      <c r="CC127" s="202"/>
      <c r="CD127" s="202"/>
      <c r="CE127" s="202"/>
      <c r="CF127" s="202"/>
      <c r="CG127" s="202"/>
      <c r="CH127" s="202"/>
      <c r="CI127" s="202"/>
      <c r="CJ127" s="202"/>
      <c r="CK127" s="202"/>
      <c r="CL127" s="202"/>
      <c r="CM127" s="202"/>
      <c r="CN127" s="202"/>
      <c r="CO127" s="202"/>
      <c r="CP127" s="202"/>
    </row>
    <row r="128" spans="1:94" ht="16.5">
      <c r="A128" s="208"/>
      <c r="B128" s="206" t="s">
        <v>435</v>
      </c>
      <c r="C128" s="207" t="s">
        <v>501</v>
      </c>
      <c r="D128" s="273">
        <f>SUM(D124:D127)</f>
        <v>7025.8610523076932</v>
      </c>
      <c r="E128" s="273">
        <f t="shared" ref="E128:AB128" si="14">SUM(E124:E127)</f>
        <v>6742.3356369230769</v>
      </c>
      <c r="F128" s="273">
        <f>SUM(F124:F127)</f>
        <v>6401.598843076923</v>
      </c>
      <c r="G128" s="273">
        <f t="shared" si="14"/>
        <v>67230.964123076919</v>
      </c>
      <c r="H128" s="273">
        <f t="shared" si="14"/>
        <v>0</v>
      </c>
      <c r="I128" s="273">
        <f t="shared" si="14"/>
        <v>0</v>
      </c>
      <c r="J128" s="273">
        <f t="shared" si="14"/>
        <v>0</v>
      </c>
      <c r="K128" s="273">
        <f t="shared" si="14"/>
        <v>0</v>
      </c>
      <c r="L128" s="273">
        <f t="shared" si="14"/>
        <v>0</v>
      </c>
      <c r="M128" s="273">
        <f t="shared" si="14"/>
        <v>0</v>
      </c>
      <c r="N128" s="273">
        <f t="shared" si="14"/>
        <v>0</v>
      </c>
      <c r="O128" s="273">
        <f t="shared" si="14"/>
        <v>0</v>
      </c>
      <c r="P128" s="273">
        <f t="shared" si="14"/>
        <v>0</v>
      </c>
      <c r="Q128" s="273">
        <f t="shared" si="14"/>
        <v>0</v>
      </c>
      <c r="R128" s="273">
        <f t="shared" si="14"/>
        <v>0</v>
      </c>
      <c r="S128" s="273">
        <f t="shared" si="14"/>
        <v>0</v>
      </c>
      <c r="T128" s="273">
        <f t="shared" si="14"/>
        <v>0</v>
      </c>
      <c r="U128" s="273">
        <f t="shared" si="14"/>
        <v>0</v>
      </c>
      <c r="V128" s="273">
        <f t="shared" si="14"/>
        <v>0</v>
      </c>
      <c r="W128" s="273">
        <f t="shared" si="14"/>
        <v>0</v>
      </c>
      <c r="X128" s="273">
        <f t="shared" si="14"/>
        <v>0</v>
      </c>
      <c r="Y128" s="273">
        <f t="shared" si="14"/>
        <v>0</v>
      </c>
      <c r="Z128" s="273">
        <f t="shared" si="14"/>
        <v>0</v>
      </c>
      <c r="AA128" s="273">
        <f t="shared" si="14"/>
        <v>0</v>
      </c>
      <c r="AB128" s="273">
        <f t="shared" si="14"/>
        <v>0</v>
      </c>
      <c r="AC128" s="273"/>
      <c r="AD128" s="273"/>
      <c r="AE128" s="273"/>
      <c r="AF128" s="273"/>
      <c r="AG128" s="273"/>
      <c r="AH128" s="273"/>
      <c r="AI128" s="273"/>
      <c r="AJ128" s="273"/>
      <c r="AK128" s="273"/>
      <c r="AL128" s="273"/>
      <c r="AM128" s="273"/>
      <c r="AN128" s="273"/>
      <c r="AO128" s="273"/>
      <c r="AP128" s="273"/>
      <c r="AQ128" s="273"/>
      <c r="AR128" s="273"/>
      <c r="AS128" s="273"/>
      <c r="AT128" s="273"/>
      <c r="AU128" s="273"/>
      <c r="AV128" s="273"/>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c r="CA128" s="207"/>
      <c r="CB128" s="207"/>
      <c r="CC128" s="207"/>
      <c r="CD128" s="207"/>
      <c r="CE128" s="207"/>
      <c r="CF128" s="207"/>
      <c r="CG128" s="207"/>
      <c r="CH128" s="207"/>
      <c r="CI128" s="207"/>
      <c r="CJ128" s="207"/>
      <c r="CK128" s="207"/>
      <c r="CL128" s="207"/>
      <c r="CM128" s="207"/>
      <c r="CN128" s="207"/>
      <c r="CO128" s="202"/>
      <c r="CP128" s="202"/>
    </row>
    <row r="129" spans="1:94" ht="16.5">
      <c r="A129"/>
      <c r="B129" s="204" t="s">
        <v>452</v>
      </c>
      <c r="C129" s="202" t="s">
        <v>503</v>
      </c>
      <c r="D129" s="271">
        <f t="shared" ref="D129:AB132" si="15">D63*$D115*$D$120</f>
        <v>8182.0089600000001</v>
      </c>
      <c r="E129" s="271">
        <f t="shared" si="15"/>
        <v>6654.0576738461532</v>
      </c>
      <c r="F129" s="271">
        <f t="shared" si="15"/>
        <v>5069.1179076923072</v>
      </c>
      <c r="G129" s="271">
        <f t="shared" si="15"/>
        <v>2218.4625230769234</v>
      </c>
      <c r="H129" s="271">
        <f t="shared" si="15"/>
        <v>20741.19618461539</v>
      </c>
      <c r="I129" s="271">
        <f t="shared" si="15"/>
        <v>0</v>
      </c>
      <c r="J129" s="271">
        <f t="shared" si="15"/>
        <v>0</v>
      </c>
      <c r="K129" s="271">
        <f t="shared" si="15"/>
        <v>0</v>
      </c>
      <c r="L129" s="271">
        <f t="shared" si="15"/>
        <v>0</v>
      </c>
      <c r="M129" s="271">
        <f t="shared" si="15"/>
        <v>0</v>
      </c>
      <c r="N129" s="271">
        <f t="shared" si="15"/>
        <v>0</v>
      </c>
      <c r="O129" s="271">
        <f t="shared" si="15"/>
        <v>0</v>
      </c>
      <c r="P129" s="271">
        <f t="shared" si="15"/>
        <v>0</v>
      </c>
      <c r="Q129" s="271">
        <f t="shared" si="15"/>
        <v>0</v>
      </c>
      <c r="R129" s="271">
        <f t="shared" si="15"/>
        <v>0</v>
      </c>
      <c r="S129" s="271">
        <f t="shared" si="15"/>
        <v>0</v>
      </c>
      <c r="T129" s="271">
        <f t="shared" si="15"/>
        <v>0</v>
      </c>
      <c r="U129" s="271">
        <f t="shared" si="15"/>
        <v>0</v>
      </c>
      <c r="V129" s="271">
        <f t="shared" si="15"/>
        <v>0</v>
      </c>
      <c r="W129" s="271">
        <f t="shared" si="15"/>
        <v>0</v>
      </c>
      <c r="X129" s="271">
        <f t="shared" si="15"/>
        <v>0</v>
      </c>
      <c r="Y129" s="271">
        <f t="shared" si="15"/>
        <v>0</v>
      </c>
      <c r="Z129" s="271">
        <f t="shared" si="15"/>
        <v>0</v>
      </c>
      <c r="AA129" s="271">
        <f t="shared" si="15"/>
        <v>0</v>
      </c>
      <c r="AB129" s="271">
        <f t="shared" si="15"/>
        <v>0</v>
      </c>
      <c r="AC129" s="271"/>
      <c r="AD129" s="271"/>
      <c r="AE129" s="271"/>
      <c r="AF129" s="271"/>
      <c r="AG129" s="271"/>
      <c r="AH129" s="271"/>
      <c r="AI129" s="271"/>
      <c r="AJ129" s="271"/>
      <c r="AK129" s="271"/>
      <c r="AL129" s="271"/>
      <c r="AM129" s="271"/>
      <c r="AN129" s="271"/>
      <c r="AO129" s="271"/>
      <c r="AP129" s="271"/>
      <c r="AQ129" s="271"/>
      <c r="AR129" s="271"/>
      <c r="AS129" s="271"/>
      <c r="AT129" s="271"/>
      <c r="AU129" s="271"/>
      <c r="AV129" s="271"/>
      <c r="AW129" s="202"/>
      <c r="AX129" s="202"/>
      <c r="AY129" s="202"/>
      <c r="AZ129" s="202"/>
      <c r="BA129" s="202"/>
      <c r="BB129" s="202"/>
      <c r="BC129" s="202"/>
      <c r="BD129" s="202"/>
      <c r="BE129" s="202"/>
      <c r="BF129" s="202"/>
      <c r="BG129" s="202"/>
      <c r="BH129" s="202"/>
      <c r="BI129" s="202"/>
      <c r="BJ129" s="202"/>
      <c r="BK129" s="202"/>
      <c r="BL129" s="202"/>
      <c r="BM129" s="202"/>
      <c r="BN129" s="202"/>
      <c r="BO129" s="202"/>
      <c r="BP129" s="202"/>
      <c r="BQ129" s="202"/>
      <c r="BR129" s="202"/>
      <c r="BS129" s="202"/>
      <c r="BT129" s="202"/>
      <c r="BU129" s="202"/>
      <c r="BV129" s="202"/>
      <c r="BW129" s="202"/>
      <c r="BX129" s="202"/>
      <c r="BY129" s="202"/>
      <c r="BZ129" s="202"/>
      <c r="CA129" s="202"/>
      <c r="CB129" s="202"/>
      <c r="CC129" s="202"/>
      <c r="CD129" s="202"/>
      <c r="CE129" s="202"/>
      <c r="CF129" s="202"/>
      <c r="CG129" s="202"/>
      <c r="CH129" s="202"/>
      <c r="CI129" s="202"/>
      <c r="CJ129" s="202"/>
      <c r="CK129" s="202"/>
      <c r="CL129" s="202"/>
      <c r="CM129" s="202"/>
      <c r="CN129" s="202"/>
      <c r="CO129" s="202"/>
      <c r="CP129" s="202"/>
    </row>
    <row r="130" spans="1:94" ht="16.5">
      <c r="A130"/>
      <c r="B130" s="204" t="s">
        <v>452</v>
      </c>
      <c r="C130" s="202" t="s">
        <v>485</v>
      </c>
      <c r="D130" s="271">
        <f>D64*$F$116*$D$120</f>
        <v>0</v>
      </c>
      <c r="E130" s="271">
        <f>E64*$F$116*$D$120</f>
        <v>0</v>
      </c>
      <c r="F130" s="271">
        <f t="shared" si="15"/>
        <v>0</v>
      </c>
      <c r="G130" s="271">
        <f t="shared" si="15"/>
        <v>0</v>
      </c>
      <c r="H130" s="271">
        <f t="shared" si="15"/>
        <v>0</v>
      </c>
      <c r="I130" s="271">
        <f t="shared" si="15"/>
        <v>0</v>
      </c>
      <c r="J130" s="271">
        <f t="shared" si="15"/>
        <v>0</v>
      </c>
      <c r="K130" s="271">
        <f t="shared" si="15"/>
        <v>0</v>
      </c>
      <c r="L130" s="271">
        <f t="shared" si="15"/>
        <v>0</v>
      </c>
      <c r="M130" s="271">
        <f t="shared" si="15"/>
        <v>0</v>
      </c>
      <c r="N130" s="271">
        <f t="shared" si="15"/>
        <v>0</v>
      </c>
      <c r="O130" s="271">
        <f t="shared" si="15"/>
        <v>0</v>
      </c>
      <c r="P130" s="271">
        <f t="shared" si="15"/>
        <v>0</v>
      </c>
      <c r="Q130" s="271">
        <f t="shared" si="15"/>
        <v>0</v>
      </c>
      <c r="R130" s="271">
        <f t="shared" si="15"/>
        <v>0</v>
      </c>
      <c r="S130" s="271">
        <f t="shared" si="15"/>
        <v>0</v>
      </c>
      <c r="T130" s="271">
        <f t="shared" si="15"/>
        <v>0</v>
      </c>
      <c r="U130" s="271">
        <f t="shared" si="15"/>
        <v>0</v>
      </c>
      <c r="V130" s="271">
        <f t="shared" si="15"/>
        <v>0</v>
      </c>
      <c r="W130" s="271">
        <f t="shared" si="15"/>
        <v>0</v>
      </c>
      <c r="X130" s="271">
        <f t="shared" si="15"/>
        <v>0</v>
      </c>
      <c r="Y130" s="271">
        <f t="shared" si="15"/>
        <v>0</v>
      </c>
      <c r="Z130" s="271">
        <f t="shared" si="15"/>
        <v>0</v>
      </c>
      <c r="AA130" s="271">
        <f t="shared" si="15"/>
        <v>0</v>
      </c>
      <c r="AB130" s="271">
        <f t="shared" si="15"/>
        <v>0</v>
      </c>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02"/>
      <c r="AX130" s="202"/>
      <c r="AY130" s="202"/>
      <c r="AZ130" s="202"/>
      <c r="BA130" s="202"/>
      <c r="BB130" s="202"/>
      <c r="BC130" s="202"/>
      <c r="BD130" s="202"/>
      <c r="BE130" s="202"/>
      <c r="BF130" s="202"/>
      <c r="BG130" s="202"/>
      <c r="BH130" s="202"/>
      <c r="BI130" s="202"/>
      <c r="BJ130" s="202"/>
      <c r="BK130" s="202"/>
      <c r="BL130" s="202"/>
      <c r="BM130" s="202"/>
      <c r="BN130" s="202"/>
      <c r="BO130" s="202"/>
      <c r="BP130" s="202"/>
      <c r="BQ130" s="202"/>
      <c r="BR130" s="202"/>
      <c r="BS130" s="202"/>
      <c r="BT130" s="202"/>
      <c r="BU130" s="202"/>
      <c r="BV130" s="202"/>
      <c r="BW130" s="202"/>
      <c r="BX130" s="202"/>
      <c r="BY130" s="202"/>
      <c r="BZ130" s="202"/>
      <c r="CA130" s="202"/>
      <c r="CB130" s="202"/>
      <c r="CC130" s="202"/>
      <c r="CD130" s="202"/>
      <c r="CE130" s="202"/>
      <c r="CF130" s="202"/>
      <c r="CG130" s="202"/>
      <c r="CH130" s="202"/>
      <c r="CI130" s="202"/>
      <c r="CJ130" s="202"/>
      <c r="CK130" s="202"/>
      <c r="CL130" s="202"/>
      <c r="CM130" s="202"/>
      <c r="CN130" s="202"/>
      <c r="CO130" s="202"/>
      <c r="CP130" s="202"/>
    </row>
    <row r="131" spans="1:94" ht="16.5">
      <c r="A131"/>
      <c r="B131" s="204" t="s">
        <v>452</v>
      </c>
      <c r="C131" s="202" t="s">
        <v>486</v>
      </c>
      <c r="D131" s="271">
        <f>D65*$F$117*$D$120</f>
        <v>0</v>
      </c>
      <c r="E131" s="271">
        <f>E65*$F$117*$D$120</f>
        <v>0</v>
      </c>
      <c r="F131" s="271">
        <f>F65*$F$117*$D$120</f>
        <v>0</v>
      </c>
      <c r="G131" s="271">
        <f>G65*$F$117*$D$120</f>
        <v>0</v>
      </c>
      <c r="H131" s="271">
        <f>H65*$F$117*$D$120</f>
        <v>0</v>
      </c>
      <c r="I131" s="271">
        <f t="shared" si="15"/>
        <v>0</v>
      </c>
      <c r="J131" s="271">
        <f t="shared" si="15"/>
        <v>0</v>
      </c>
      <c r="K131" s="271">
        <f t="shared" si="15"/>
        <v>0</v>
      </c>
      <c r="L131" s="271">
        <f t="shared" si="15"/>
        <v>0</v>
      </c>
      <c r="M131" s="271">
        <f t="shared" si="15"/>
        <v>0</v>
      </c>
      <c r="N131" s="271">
        <f t="shared" si="15"/>
        <v>0</v>
      </c>
      <c r="O131" s="271">
        <f t="shared" si="15"/>
        <v>0</v>
      </c>
      <c r="P131" s="271">
        <f t="shared" si="15"/>
        <v>0</v>
      </c>
      <c r="Q131" s="271">
        <f t="shared" si="15"/>
        <v>0</v>
      </c>
      <c r="R131" s="271">
        <f t="shared" si="15"/>
        <v>0</v>
      </c>
      <c r="S131" s="271">
        <f t="shared" si="15"/>
        <v>0</v>
      </c>
      <c r="T131" s="271">
        <f t="shared" si="15"/>
        <v>0</v>
      </c>
      <c r="U131" s="271">
        <f t="shared" si="15"/>
        <v>0</v>
      </c>
      <c r="V131" s="271">
        <f t="shared" si="15"/>
        <v>0</v>
      </c>
      <c r="W131" s="271">
        <f t="shared" si="15"/>
        <v>0</v>
      </c>
      <c r="X131" s="271">
        <f t="shared" si="15"/>
        <v>0</v>
      </c>
      <c r="Y131" s="271">
        <f t="shared" si="15"/>
        <v>0</v>
      </c>
      <c r="Z131" s="271">
        <f t="shared" si="15"/>
        <v>0</v>
      </c>
      <c r="AA131" s="271">
        <f t="shared" si="15"/>
        <v>0</v>
      </c>
      <c r="AB131" s="271">
        <f t="shared" si="15"/>
        <v>0</v>
      </c>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02"/>
      <c r="AX131" s="202"/>
      <c r="AY131" s="202"/>
      <c r="AZ131" s="202"/>
      <c r="BA131" s="202"/>
      <c r="BB131" s="202"/>
      <c r="BC131" s="202"/>
      <c r="BD131" s="202"/>
      <c r="BE131" s="202"/>
      <c r="BF131" s="202"/>
      <c r="BG131" s="202"/>
      <c r="BH131" s="202"/>
      <c r="BI131" s="202"/>
      <c r="BJ131" s="202"/>
      <c r="BK131" s="202"/>
      <c r="BL131" s="202"/>
      <c r="BM131" s="202"/>
      <c r="BN131" s="202"/>
      <c r="BO131" s="202"/>
      <c r="BP131" s="202"/>
      <c r="BQ131" s="202"/>
      <c r="BR131" s="202"/>
      <c r="BS131" s="202"/>
      <c r="BT131" s="202"/>
      <c r="BU131" s="202"/>
      <c r="BV131" s="202"/>
      <c r="BW131" s="202"/>
      <c r="BX131" s="202"/>
      <c r="BY131" s="202"/>
      <c r="BZ131" s="202"/>
      <c r="CA131" s="202"/>
      <c r="CB131" s="202"/>
      <c r="CC131" s="202"/>
      <c r="CD131" s="202"/>
      <c r="CE131" s="202"/>
      <c r="CF131" s="202"/>
      <c r="CG131" s="202"/>
      <c r="CH131" s="202"/>
      <c r="CI131" s="202"/>
      <c r="CJ131" s="202"/>
      <c r="CK131" s="202"/>
      <c r="CL131" s="202"/>
      <c r="CM131" s="202"/>
      <c r="CN131" s="202"/>
      <c r="CO131" s="202"/>
      <c r="CP131" s="202"/>
    </row>
    <row r="132" spans="1:94" ht="16.5">
      <c r="A132"/>
      <c r="B132" s="204" t="s">
        <v>452</v>
      </c>
      <c r="C132" s="202" t="s">
        <v>504</v>
      </c>
      <c r="D132" s="271">
        <f t="shared" si="15"/>
        <v>75920.742559999999</v>
      </c>
      <c r="E132" s="271">
        <f t="shared" si="15"/>
        <v>61742.904719999991</v>
      </c>
      <c r="F132" s="271">
        <f t="shared" si="15"/>
        <v>47036.271599999993</v>
      </c>
      <c r="G132" s="271">
        <f t="shared" si="15"/>
        <v>20585.081600000001</v>
      </c>
      <c r="H132" s="271">
        <f t="shared" si="15"/>
        <v>192457.25880000004</v>
      </c>
      <c r="I132" s="271">
        <f t="shared" si="15"/>
        <v>0</v>
      </c>
      <c r="J132" s="271">
        <f t="shared" si="15"/>
        <v>0</v>
      </c>
      <c r="K132" s="271">
        <f t="shared" si="15"/>
        <v>0</v>
      </c>
      <c r="L132" s="271">
        <f t="shared" si="15"/>
        <v>0</v>
      </c>
      <c r="M132" s="271">
        <f t="shared" si="15"/>
        <v>0</v>
      </c>
      <c r="N132" s="271">
        <f t="shared" si="15"/>
        <v>0</v>
      </c>
      <c r="O132" s="271">
        <f t="shared" si="15"/>
        <v>0</v>
      </c>
      <c r="P132" s="271">
        <f t="shared" si="15"/>
        <v>0</v>
      </c>
      <c r="Q132" s="271">
        <f t="shared" si="15"/>
        <v>0</v>
      </c>
      <c r="R132" s="271">
        <f t="shared" si="15"/>
        <v>0</v>
      </c>
      <c r="S132" s="271">
        <f t="shared" si="15"/>
        <v>0</v>
      </c>
      <c r="T132" s="271">
        <f t="shared" si="15"/>
        <v>0</v>
      </c>
      <c r="U132" s="271">
        <f t="shared" si="15"/>
        <v>0</v>
      </c>
      <c r="V132" s="271">
        <f t="shared" si="15"/>
        <v>0</v>
      </c>
      <c r="W132" s="271">
        <f t="shared" si="15"/>
        <v>0</v>
      </c>
      <c r="X132" s="271">
        <f t="shared" si="15"/>
        <v>0</v>
      </c>
      <c r="Y132" s="271">
        <f t="shared" si="15"/>
        <v>0</v>
      </c>
      <c r="Z132" s="271">
        <f t="shared" si="15"/>
        <v>0</v>
      </c>
      <c r="AA132" s="271">
        <f t="shared" si="15"/>
        <v>0</v>
      </c>
      <c r="AB132" s="271">
        <f t="shared" si="15"/>
        <v>0</v>
      </c>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02"/>
      <c r="AX132" s="202"/>
      <c r="AY132" s="202"/>
      <c r="AZ132" s="202"/>
      <c r="BA132" s="202"/>
      <c r="BB132" s="202"/>
      <c r="BC132" s="202"/>
      <c r="BD132" s="202"/>
      <c r="BE132" s="202"/>
      <c r="BF132" s="202"/>
      <c r="BG132" s="202"/>
      <c r="BH132" s="202"/>
      <c r="BI132" s="202"/>
      <c r="BJ132" s="202"/>
      <c r="BK132" s="202"/>
      <c r="BL132" s="202"/>
      <c r="BM132" s="202"/>
      <c r="BN132" s="202"/>
      <c r="BO132" s="202"/>
      <c r="BP132" s="202"/>
      <c r="BQ132" s="202"/>
      <c r="BR132" s="202"/>
      <c r="BS132" s="202"/>
      <c r="BT132" s="202"/>
      <c r="BU132" s="202"/>
      <c r="BV132" s="202"/>
      <c r="BW132" s="202"/>
      <c r="BX132" s="202"/>
      <c r="BY132" s="202"/>
      <c r="BZ132" s="202"/>
      <c r="CA132" s="202"/>
      <c r="CB132" s="202"/>
      <c r="CC132" s="202"/>
      <c r="CD132" s="202"/>
      <c r="CE132" s="202"/>
      <c r="CF132" s="202"/>
      <c r="CG132" s="202"/>
      <c r="CH132" s="202"/>
      <c r="CI132" s="202"/>
      <c r="CJ132" s="202"/>
      <c r="CK132" s="202"/>
      <c r="CL132" s="202"/>
      <c r="CM132" s="202"/>
      <c r="CN132" s="202"/>
      <c r="CO132" s="202"/>
      <c r="CP132" s="202"/>
    </row>
    <row r="133" spans="1:94" ht="16.5">
      <c r="A133" s="208"/>
      <c r="B133" s="206" t="s">
        <v>452</v>
      </c>
      <c r="C133" s="207" t="s">
        <v>501</v>
      </c>
      <c r="D133" s="273">
        <f>SUM(D129:D132)</f>
        <v>84102.751520000005</v>
      </c>
      <c r="E133" s="273">
        <f t="shared" ref="E133:AB133" si="16">SUM(E129:E132)</f>
        <v>68396.962393846145</v>
      </c>
      <c r="F133" s="273">
        <f t="shared" si="16"/>
        <v>52105.3895076923</v>
      </c>
      <c r="G133" s="273">
        <f t="shared" si="16"/>
        <v>22803.544123076925</v>
      </c>
      <c r="H133" s="273">
        <f t="shared" si="16"/>
        <v>213198.45498461544</v>
      </c>
      <c r="I133" s="273">
        <f t="shared" si="16"/>
        <v>0</v>
      </c>
      <c r="J133" s="273">
        <f t="shared" si="16"/>
        <v>0</v>
      </c>
      <c r="K133" s="273">
        <f t="shared" si="16"/>
        <v>0</v>
      </c>
      <c r="L133" s="273">
        <f t="shared" si="16"/>
        <v>0</v>
      </c>
      <c r="M133" s="273">
        <f t="shared" si="16"/>
        <v>0</v>
      </c>
      <c r="N133" s="273">
        <f t="shared" si="16"/>
        <v>0</v>
      </c>
      <c r="O133" s="273">
        <f t="shared" si="16"/>
        <v>0</v>
      </c>
      <c r="P133" s="273">
        <f t="shared" si="16"/>
        <v>0</v>
      </c>
      <c r="Q133" s="273">
        <f t="shared" si="16"/>
        <v>0</v>
      </c>
      <c r="R133" s="273">
        <f t="shared" si="16"/>
        <v>0</v>
      </c>
      <c r="S133" s="273">
        <f t="shared" si="16"/>
        <v>0</v>
      </c>
      <c r="T133" s="273">
        <f t="shared" si="16"/>
        <v>0</v>
      </c>
      <c r="U133" s="273">
        <f t="shared" si="16"/>
        <v>0</v>
      </c>
      <c r="V133" s="273">
        <f t="shared" si="16"/>
        <v>0</v>
      </c>
      <c r="W133" s="273">
        <f t="shared" si="16"/>
        <v>0</v>
      </c>
      <c r="X133" s="273">
        <f t="shared" si="16"/>
        <v>0</v>
      </c>
      <c r="Y133" s="273">
        <f t="shared" si="16"/>
        <v>0</v>
      </c>
      <c r="Z133" s="273">
        <f t="shared" si="16"/>
        <v>0</v>
      </c>
      <c r="AA133" s="273">
        <f t="shared" si="16"/>
        <v>0</v>
      </c>
      <c r="AB133" s="273">
        <f t="shared" si="16"/>
        <v>0</v>
      </c>
      <c r="AC133" s="273"/>
      <c r="AD133" s="273"/>
      <c r="AE133" s="273"/>
      <c r="AF133" s="273"/>
      <c r="AG133" s="273"/>
      <c r="AH133" s="273"/>
      <c r="AI133" s="273"/>
      <c r="AJ133" s="273"/>
      <c r="AK133" s="273"/>
      <c r="AL133" s="273"/>
      <c r="AM133" s="273"/>
      <c r="AN133" s="273"/>
      <c r="AO133" s="273"/>
      <c r="AP133" s="273"/>
      <c r="AQ133" s="273"/>
      <c r="AR133" s="273"/>
      <c r="AS133" s="273"/>
      <c r="AT133" s="273"/>
      <c r="AU133" s="273"/>
      <c r="AV133" s="273"/>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c r="CA133" s="207"/>
      <c r="CB133" s="207"/>
      <c r="CC133" s="207"/>
      <c r="CD133" s="207"/>
      <c r="CE133" s="207"/>
      <c r="CF133" s="207"/>
      <c r="CG133" s="207"/>
      <c r="CH133" s="207"/>
      <c r="CI133" s="207"/>
      <c r="CJ133" s="207"/>
      <c r="CK133" s="207"/>
      <c r="CL133" s="207"/>
      <c r="CM133" s="207"/>
      <c r="CN133" s="207"/>
      <c r="CO133" s="202"/>
      <c r="CP133" s="202"/>
    </row>
    <row r="134" spans="1:94" ht="16.5">
      <c r="A134" s="208"/>
      <c r="B134" s="206"/>
      <c r="C134" s="207"/>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3"/>
      <c r="AF134" s="273"/>
      <c r="AG134" s="273"/>
      <c r="AH134" s="273"/>
      <c r="AI134" s="273"/>
      <c r="AJ134" s="273"/>
      <c r="AK134" s="273"/>
      <c r="AL134" s="273"/>
      <c r="AM134" s="273"/>
      <c r="AN134" s="273"/>
      <c r="AO134" s="273"/>
      <c r="AP134" s="273"/>
      <c r="AQ134" s="273"/>
      <c r="AR134" s="273"/>
      <c r="AS134" s="273"/>
      <c r="AT134" s="273"/>
      <c r="AU134" s="273"/>
      <c r="AV134" s="273"/>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7"/>
      <c r="CC134" s="207"/>
      <c r="CD134" s="207"/>
      <c r="CE134" s="207"/>
      <c r="CF134" s="207"/>
      <c r="CG134" s="207"/>
      <c r="CH134" s="207"/>
      <c r="CI134" s="207"/>
      <c r="CJ134" s="207"/>
      <c r="CK134" s="207"/>
      <c r="CL134" s="207"/>
      <c r="CM134" s="207"/>
      <c r="CN134" s="207"/>
      <c r="CO134" s="202"/>
      <c r="CP134" s="202"/>
    </row>
    <row r="135" spans="1:94" ht="16.5">
      <c r="A135" s="208"/>
      <c r="B135" s="289" t="s">
        <v>435</v>
      </c>
      <c r="C135" s="225" t="s">
        <v>522</v>
      </c>
      <c r="D135" s="290">
        <f>D128/1000</f>
        <v>7.0258610523076932</v>
      </c>
      <c r="E135" s="290">
        <f>D135+E128/1000</f>
        <v>13.76819668923077</v>
      </c>
      <c r="F135" s="290">
        <f>E135+F128/1000</f>
        <v>20.169795532307692</v>
      </c>
      <c r="G135" s="290">
        <f>F135+G128/1000</f>
        <v>87.400759655384604</v>
      </c>
      <c r="H135" s="290">
        <f>G135+H128/1000</f>
        <v>87.400759655384604</v>
      </c>
      <c r="I135" s="290">
        <f>H135+I128/1000</f>
        <v>87.400759655384604</v>
      </c>
      <c r="J135" s="290">
        <f t="shared" ref="J135:AB135" si="17">I135+J128</f>
        <v>87.400759655384604</v>
      </c>
      <c r="K135" s="290">
        <f t="shared" si="17"/>
        <v>87.400759655384604</v>
      </c>
      <c r="L135" s="290">
        <f t="shared" si="17"/>
        <v>87.400759655384604</v>
      </c>
      <c r="M135" s="290">
        <f t="shared" si="17"/>
        <v>87.400759655384604</v>
      </c>
      <c r="N135" s="290">
        <f t="shared" si="17"/>
        <v>87.400759655384604</v>
      </c>
      <c r="O135" s="290">
        <f t="shared" si="17"/>
        <v>87.400759655384604</v>
      </c>
      <c r="P135" s="290">
        <f t="shared" si="17"/>
        <v>87.400759655384604</v>
      </c>
      <c r="Q135" s="290">
        <f t="shared" si="17"/>
        <v>87.400759655384604</v>
      </c>
      <c r="R135" s="290">
        <f t="shared" si="17"/>
        <v>87.400759655384604</v>
      </c>
      <c r="S135" s="290">
        <f t="shared" si="17"/>
        <v>87.400759655384604</v>
      </c>
      <c r="T135" s="290">
        <f t="shared" si="17"/>
        <v>87.400759655384604</v>
      </c>
      <c r="U135" s="290">
        <f t="shared" si="17"/>
        <v>87.400759655384604</v>
      </c>
      <c r="V135" s="290">
        <f t="shared" si="17"/>
        <v>87.400759655384604</v>
      </c>
      <c r="W135" s="290">
        <f t="shared" si="17"/>
        <v>87.400759655384604</v>
      </c>
      <c r="X135" s="290">
        <f t="shared" si="17"/>
        <v>87.400759655384604</v>
      </c>
      <c r="Y135" s="290">
        <f t="shared" si="17"/>
        <v>87.400759655384604</v>
      </c>
      <c r="Z135" s="290">
        <f t="shared" si="17"/>
        <v>87.400759655384604</v>
      </c>
      <c r="AA135" s="290">
        <f t="shared" si="17"/>
        <v>87.400759655384604</v>
      </c>
      <c r="AB135" s="290">
        <f t="shared" si="17"/>
        <v>87.400759655384604</v>
      </c>
      <c r="AC135" s="290"/>
      <c r="AD135" s="290"/>
      <c r="AE135" s="290"/>
      <c r="AF135" s="290"/>
      <c r="AG135" s="290"/>
      <c r="AH135" s="290"/>
      <c r="AI135" s="290"/>
      <c r="AJ135" s="290"/>
      <c r="AK135" s="290"/>
      <c r="AL135" s="290"/>
      <c r="AM135" s="290"/>
      <c r="AN135" s="290"/>
      <c r="AO135" s="290"/>
      <c r="AP135" s="290"/>
      <c r="AQ135" s="290"/>
      <c r="AR135" s="290"/>
      <c r="AS135" s="290"/>
      <c r="AT135" s="290"/>
      <c r="AU135" s="290"/>
      <c r="AV135" s="290"/>
      <c r="AW135" s="207"/>
      <c r="AX135" s="207"/>
      <c r="AY135" s="207"/>
      <c r="AZ135" s="207"/>
      <c r="BA135" s="207"/>
      <c r="BB135" s="207"/>
      <c r="BC135" s="207"/>
      <c r="BD135" s="207"/>
      <c r="BE135" s="207"/>
      <c r="BF135" s="207"/>
      <c r="BG135" s="207"/>
      <c r="BH135" s="207"/>
      <c r="BI135" s="207"/>
      <c r="BJ135" s="207"/>
      <c r="BK135" s="207"/>
      <c r="BL135" s="207"/>
      <c r="BM135" s="207"/>
      <c r="BN135" s="207"/>
      <c r="BO135" s="207"/>
      <c r="BP135" s="207"/>
      <c r="BQ135" s="207"/>
      <c r="BR135" s="207"/>
      <c r="BS135" s="207"/>
      <c r="BT135" s="207"/>
      <c r="BU135" s="207"/>
      <c r="BV135" s="207"/>
      <c r="BW135" s="207"/>
      <c r="BX135" s="207"/>
      <c r="BY135" s="207"/>
      <c r="BZ135" s="207"/>
      <c r="CA135" s="207"/>
      <c r="CB135" s="207"/>
      <c r="CC135" s="207"/>
      <c r="CD135" s="207"/>
      <c r="CE135" s="207"/>
      <c r="CF135" s="207"/>
      <c r="CG135" s="207"/>
      <c r="CH135" s="207"/>
      <c r="CI135" s="207"/>
      <c r="CJ135" s="207"/>
      <c r="CK135" s="207"/>
      <c r="CL135" s="207"/>
      <c r="CM135" s="207"/>
      <c r="CN135" s="207"/>
      <c r="CO135" s="202"/>
      <c r="CP135" s="202"/>
    </row>
    <row r="136" spans="1:94" ht="16.5">
      <c r="A136" s="208"/>
      <c r="B136" s="289" t="s">
        <v>452</v>
      </c>
      <c r="C136" s="225" t="s">
        <v>522</v>
      </c>
      <c r="D136" s="290">
        <f>D133/1000</f>
        <v>84.102751519999998</v>
      </c>
      <c r="E136" s="290">
        <f>D136+E133/1000</f>
        <v>152.49971391384614</v>
      </c>
      <c r="F136" s="290">
        <f>E136+F133/1000</f>
        <v>204.60510342153844</v>
      </c>
      <c r="G136" s="290">
        <f>F136+G133/1000</f>
        <v>227.40864754461538</v>
      </c>
      <c r="H136" s="290">
        <f>G136+H133/1000</f>
        <v>440.60710252923081</v>
      </c>
      <c r="I136" s="290">
        <f>H136+I133</f>
        <v>440.60710252923081</v>
      </c>
      <c r="J136" s="290">
        <f t="shared" ref="J136:AB136" si="18">I136+J133</f>
        <v>440.60710252923081</v>
      </c>
      <c r="K136" s="290">
        <f t="shared" si="18"/>
        <v>440.60710252923081</v>
      </c>
      <c r="L136" s="290">
        <f t="shared" si="18"/>
        <v>440.60710252923081</v>
      </c>
      <c r="M136" s="290">
        <f t="shared" si="18"/>
        <v>440.60710252923081</v>
      </c>
      <c r="N136" s="290">
        <f t="shared" si="18"/>
        <v>440.60710252923081</v>
      </c>
      <c r="O136" s="290">
        <f t="shared" si="18"/>
        <v>440.60710252923081</v>
      </c>
      <c r="P136" s="290">
        <f t="shared" si="18"/>
        <v>440.60710252923081</v>
      </c>
      <c r="Q136" s="290">
        <f t="shared" si="18"/>
        <v>440.60710252923081</v>
      </c>
      <c r="R136" s="290">
        <f t="shared" si="18"/>
        <v>440.60710252923081</v>
      </c>
      <c r="S136" s="290">
        <f t="shared" si="18"/>
        <v>440.60710252923081</v>
      </c>
      <c r="T136" s="290">
        <f t="shared" si="18"/>
        <v>440.60710252923081</v>
      </c>
      <c r="U136" s="290">
        <f t="shared" si="18"/>
        <v>440.60710252923081</v>
      </c>
      <c r="V136" s="290">
        <f t="shared" si="18"/>
        <v>440.60710252923081</v>
      </c>
      <c r="W136" s="290">
        <f t="shared" si="18"/>
        <v>440.60710252923081</v>
      </c>
      <c r="X136" s="290">
        <f t="shared" si="18"/>
        <v>440.60710252923081</v>
      </c>
      <c r="Y136" s="290">
        <f t="shared" si="18"/>
        <v>440.60710252923081</v>
      </c>
      <c r="Z136" s="290">
        <f t="shared" si="18"/>
        <v>440.60710252923081</v>
      </c>
      <c r="AA136" s="290">
        <f t="shared" si="18"/>
        <v>440.60710252923081</v>
      </c>
      <c r="AB136" s="290">
        <f t="shared" si="18"/>
        <v>440.60710252923081</v>
      </c>
      <c r="AC136" s="290"/>
      <c r="AD136" s="290"/>
      <c r="AE136" s="290"/>
      <c r="AF136" s="290"/>
      <c r="AG136" s="290"/>
      <c r="AH136" s="290"/>
      <c r="AI136" s="290"/>
      <c r="AJ136" s="290"/>
      <c r="AK136" s="290"/>
      <c r="AL136" s="290"/>
      <c r="AM136" s="290"/>
      <c r="AN136" s="290"/>
      <c r="AO136" s="290"/>
      <c r="AP136" s="290"/>
      <c r="AQ136" s="290"/>
      <c r="AR136" s="290"/>
      <c r="AS136" s="290"/>
      <c r="AT136" s="290"/>
      <c r="AU136" s="290"/>
      <c r="AV136" s="290"/>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c r="BQ136" s="207"/>
      <c r="BR136" s="207"/>
      <c r="BS136" s="207"/>
      <c r="BT136" s="207"/>
      <c r="BU136" s="207"/>
      <c r="BV136" s="207"/>
      <c r="BW136" s="207"/>
      <c r="BX136" s="207"/>
      <c r="BY136" s="207"/>
      <c r="BZ136" s="207"/>
      <c r="CA136" s="207"/>
      <c r="CB136" s="207"/>
      <c r="CC136" s="207"/>
      <c r="CD136" s="207"/>
      <c r="CE136" s="207"/>
      <c r="CF136" s="207"/>
      <c r="CG136" s="207"/>
      <c r="CH136" s="207"/>
      <c r="CI136" s="207"/>
      <c r="CJ136" s="207"/>
      <c r="CK136" s="207"/>
      <c r="CL136" s="207"/>
      <c r="CM136" s="207"/>
      <c r="CN136" s="207"/>
      <c r="CO136" s="202"/>
      <c r="CP136" s="202"/>
    </row>
    <row r="137" spans="1:94" ht="16.5">
      <c r="A137"/>
      <c r="B137" s="204"/>
      <c r="C137" s="202"/>
      <c r="D137" s="205"/>
      <c r="E137" s="222"/>
      <c r="F137" s="222"/>
      <c r="G137" s="222"/>
      <c r="H137" s="222"/>
      <c r="I137" s="222"/>
      <c r="J137" s="222"/>
      <c r="K137" s="222"/>
      <c r="L137" s="222"/>
      <c r="M137" s="222"/>
      <c r="N137" s="222"/>
      <c r="O137" s="222"/>
      <c r="P137" s="222"/>
      <c r="Q137" s="222"/>
      <c r="R137" s="222"/>
      <c r="S137" s="222"/>
      <c r="T137" s="222"/>
      <c r="U137" s="202"/>
      <c r="V137" s="202"/>
      <c r="W137" s="202"/>
      <c r="X137" s="202"/>
      <c r="Y137" s="202"/>
      <c r="Z137" s="209"/>
      <c r="AA137" s="202"/>
      <c r="AB137" s="202"/>
      <c r="AC137" s="202"/>
      <c r="AD137" s="202"/>
      <c r="AE137" s="202"/>
      <c r="AF137" s="202"/>
      <c r="AG137" s="202"/>
      <c r="AH137" s="202"/>
      <c r="AI137" s="202"/>
      <c r="AJ137" s="202"/>
      <c r="AK137" s="202"/>
      <c r="AL137" s="202"/>
      <c r="AM137" s="202"/>
      <c r="AN137" s="202"/>
      <c r="AO137" s="202"/>
      <c r="AP137" s="202"/>
      <c r="AQ137" s="202"/>
      <c r="AR137" s="202"/>
      <c r="AS137" s="202"/>
      <c r="AT137" s="202"/>
      <c r="AU137" s="202"/>
      <c r="AV137" s="202"/>
      <c r="AW137" s="202"/>
      <c r="AX137" s="202"/>
      <c r="AY137" s="202"/>
      <c r="AZ137" s="202"/>
      <c r="BA137" s="202"/>
      <c r="BB137" s="202"/>
      <c r="BC137" s="202"/>
      <c r="BD137" s="202"/>
      <c r="BE137" s="202"/>
      <c r="BF137" s="202"/>
      <c r="BG137" s="202"/>
      <c r="BH137" s="202"/>
      <c r="BI137" s="202"/>
      <c r="BJ137" s="202"/>
      <c r="BK137" s="202"/>
      <c r="BL137" s="202"/>
      <c r="BM137" s="202"/>
      <c r="BN137" s="202"/>
      <c r="BO137" s="202"/>
      <c r="BP137" s="202"/>
      <c r="BQ137" s="202"/>
      <c r="BR137" s="202"/>
      <c r="BS137" s="202"/>
      <c r="BT137" s="202"/>
      <c r="BU137" s="202"/>
      <c r="BV137" s="202"/>
      <c r="BW137" s="202"/>
      <c r="BX137" s="202"/>
      <c r="BY137" s="202"/>
      <c r="BZ137" s="202"/>
      <c r="CA137" s="202"/>
      <c r="CB137" s="202"/>
      <c r="CC137" s="202"/>
      <c r="CD137" s="202"/>
      <c r="CE137" s="202"/>
      <c r="CF137" s="202"/>
      <c r="CG137" s="202"/>
      <c r="CH137" s="202"/>
      <c r="CI137" s="202"/>
      <c r="CJ137" s="202"/>
      <c r="CK137" s="202"/>
      <c r="CL137" s="202"/>
      <c r="CM137" s="202"/>
      <c r="CN137" s="202"/>
      <c r="CO137" s="202"/>
      <c r="CP137" s="202"/>
    </row>
    <row r="138" spans="1:94" ht="16.5">
      <c r="A138"/>
      <c r="B138" s="202"/>
      <c r="C138" s="207" t="s">
        <v>523</v>
      </c>
      <c r="D138" s="217" t="s">
        <v>524</v>
      </c>
      <c r="E138" s="222"/>
      <c r="F138" s="222"/>
      <c r="G138" s="222"/>
      <c r="H138" s="222"/>
      <c r="I138" s="222"/>
      <c r="J138" s="222"/>
      <c r="K138" s="222"/>
      <c r="L138" s="222"/>
      <c r="M138" s="222"/>
      <c r="N138" s="222"/>
      <c r="O138" s="222"/>
      <c r="P138" s="222"/>
      <c r="Q138" s="222"/>
      <c r="R138" s="222"/>
      <c r="S138" s="222"/>
      <c r="T138" s="222"/>
      <c r="U138" s="202"/>
      <c r="V138" s="202"/>
      <c r="W138" s="202"/>
      <c r="X138" s="202"/>
      <c r="Y138" s="202"/>
      <c r="Z138" s="209"/>
      <c r="AA138" s="202"/>
      <c r="AB138" s="202"/>
      <c r="AC138" s="202"/>
      <c r="AD138" s="202"/>
      <c r="AE138" s="202"/>
      <c r="AF138" s="202"/>
      <c r="AG138" s="202"/>
      <c r="AH138" s="202"/>
      <c r="AI138" s="202"/>
      <c r="AJ138" s="202"/>
      <c r="AK138" s="202"/>
      <c r="AL138" s="202"/>
      <c r="AM138" s="202"/>
      <c r="AN138" s="202"/>
      <c r="AO138" s="202"/>
      <c r="AP138" s="202"/>
      <c r="AQ138" s="202"/>
      <c r="AR138" s="202"/>
      <c r="AS138" s="202"/>
      <c r="AT138" s="202"/>
      <c r="AU138" s="202"/>
      <c r="AV138" s="202"/>
      <c r="AW138" s="202"/>
      <c r="AX138" s="202"/>
      <c r="AY138" s="202"/>
      <c r="AZ138" s="202"/>
      <c r="BA138" s="202"/>
      <c r="BB138" s="202"/>
      <c r="BC138" s="202"/>
      <c r="BD138" s="202"/>
      <c r="BE138" s="202"/>
      <c r="BF138" s="202"/>
      <c r="BG138" s="202"/>
      <c r="BH138" s="202"/>
      <c r="BI138" s="202"/>
      <c r="BJ138" s="202"/>
      <c r="BK138" s="202"/>
      <c r="BL138" s="202"/>
      <c r="BM138" s="202"/>
      <c r="BN138" s="202"/>
      <c r="BO138" s="202"/>
      <c r="BP138" s="202"/>
      <c r="BQ138" s="202"/>
      <c r="BR138" s="202"/>
      <c r="BS138" s="202"/>
      <c r="BT138" s="202"/>
      <c r="BU138" s="202"/>
      <c r="BV138" s="202"/>
      <c r="BW138" s="202"/>
      <c r="BX138" s="202"/>
      <c r="BY138" s="202"/>
      <c r="BZ138" s="202"/>
      <c r="CA138" s="202"/>
      <c r="CB138" s="202"/>
      <c r="CC138" s="202"/>
      <c r="CD138" s="202"/>
      <c r="CE138" s="202"/>
      <c r="CF138" s="202"/>
      <c r="CG138" s="202"/>
      <c r="CH138" s="202"/>
      <c r="CI138" s="202"/>
      <c r="CJ138" s="202"/>
      <c r="CK138" s="202"/>
      <c r="CL138" s="202"/>
      <c r="CM138" s="202"/>
      <c r="CN138" s="202"/>
      <c r="CO138" s="202"/>
      <c r="CP138" s="202"/>
    </row>
    <row r="139" spans="1:94" ht="16.5">
      <c r="A139"/>
      <c r="B139" s="202"/>
      <c r="C139" s="202"/>
      <c r="D139" s="205"/>
      <c r="E139" s="222"/>
      <c r="F139" s="222"/>
      <c r="G139" s="222"/>
      <c r="H139" s="222"/>
      <c r="I139" s="222"/>
      <c r="J139" s="222"/>
      <c r="K139" s="222"/>
      <c r="L139" s="222"/>
      <c r="M139" s="222"/>
      <c r="N139" s="222"/>
      <c r="O139" s="222"/>
      <c r="P139" s="222"/>
      <c r="Q139" s="222"/>
      <c r="R139" s="222"/>
      <c r="S139" s="222"/>
      <c r="T139" s="222"/>
      <c r="U139" s="202"/>
      <c r="V139" s="202"/>
      <c r="W139" s="202"/>
      <c r="X139" s="202"/>
      <c r="Y139" s="202"/>
      <c r="Z139" s="209"/>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202"/>
      <c r="BA139" s="202"/>
      <c r="BB139" s="202"/>
      <c r="BC139" s="202"/>
      <c r="BD139" s="202"/>
      <c r="BE139" s="202"/>
      <c r="BF139" s="202"/>
      <c r="BG139" s="202"/>
      <c r="BH139" s="202"/>
      <c r="BI139" s="202"/>
      <c r="BJ139" s="202"/>
      <c r="BK139" s="202"/>
      <c r="BL139" s="202"/>
      <c r="BM139" s="202"/>
      <c r="BN139" s="202"/>
      <c r="BO139" s="202"/>
      <c r="BP139" s="202"/>
      <c r="BQ139" s="202"/>
      <c r="BR139" s="202"/>
      <c r="BS139" s="202"/>
      <c r="BT139" s="202"/>
      <c r="BU139" s="202"/>
      <c r="BV139" s="202"/>
      <c r="BW139" s="202"/>
      <c r="BX139" s="202"/>
      <c r="BY139" s="202"/>
      <c r="BZ139" s="202"/>
      <c r="CA139" s="202"/>
      <c r="CB139" s="202"/>
      <c r="CC139" s="202"/>
      <c r="CD139" s="202"/>
      <c r="CE139" s="202"/>
      <c r="CF139" s="202"/>
      <c r="CG139" s="202"/>
      <c r="CH139" s="202"/>
      <c r="CI139" s="202"/>
      <c r="CJ139" s="202"/>
      <c r="CK139" s="202"/>
      <c r="CL139" s="202"/>
      <c r="CM139" s="202"/>
      <c r="CN139" s="202"/>
      <c r="CO139" s="202"/>
      <c r="CP139" s="202"/>
    </row>
    <row r="140" spans="1:94" ht="16.5">
      <c r="A140"/>
      <c r="B140" s="207"/>
      <c r="C140" s="202" t="s">
        <v>525</v>
      </c>
      <c r="D140" s="291">
        <v>0.28000000000000003</v>
      </c>
      <c r="E140" s="222"/>
      <c r="F140" s="222"/>
      <c r="G140" s="222"/>
      <c r="H140" s="222"/>
      <c r="I140" s="222"/>
      <c r="J140" s="222"/>
      <c r="K140" s="222"/>
      <c r="L140" s="222"/>
      <c r="M140" s="222"/>
      <c r="N140" s="222"/>
      <c r="O140" s="222"/>
      <c r="P140" s="222"/>
      <c r="Q140" s="222"/>
      <c r="R140" s="222"/>
      <c r="S140" s="222"/>
      <c r="T140" s="222"/>
      <c r="U140" s="202"/>
      <c r="V140" s="202"/>
      <c r="W140" s="202"/>
      <c r="X140" s="202"/>
      <c r="Y140" s="202"/>
      <c r="Z140" s="209"/>
      <c r="AA140" s="202"/>
      <c r="AB140" s="202"/>
      <c r="AC140" s="202"/>
      <c r="AD140" s="202"/>
      <c r="AE140" s="202"/>
      <c r="AF140" s="202"/>
      <c r="AG140" s="202"/>
      <c r="AH140" s="202"/>
      <c r="AI140" s="202"/>
      <c r="AJ140" s="202"/>
      <c r="AK140" s="202"/>
      <c r="AL140" s="202"/>
      <c r="AM140" s="202"/>
      <c r="AN140" s="202"/>
      <c r="AO140" s="202"/>
      <c r="AP140" s="202"/>
      <c r="AQ140" s="202"/>
      <c r="AR140" s="202"/>
      <c r="AS140" s="202"/>
      <c r="AT140" s="202"/>
      <c r="AU140" s="202"/>
      <c r="AV140" s="202"/>
      <c r="AW140" s="202"/>
      <c r="AX140" s="202"/>
      <c r="AY140" s="202"/>
      <c r="AZ140" s="202"/>
      <c r="BA140" s="202"/>
      <c r="BB140" s="202"/>
      <c r="BC140" s="202"/>
      <c r="BD140" s="202"/>
      <c r="BE140" s="202"/>
      <c r="BF140" s="202"/>
      <c r="BG140" s="202"/>
      <c r="BH140" s="202"/>
      <c r="BI140" s="202"/>
      <c r="BJ140" s="202"/>
      <c r="BK140" s="202"/>
      <c r="BL140" s="202"/>
      <c r="BM140" s="202"/>
      <c r="BN140" s="202"/>
      <c r="BO140" s="202"/>
      <c r="BP140" s="202"/>
      <c r="BQ140" s="202"/>
      <c r="BR140" s="202"/>
      <c r="BS140" s="202"/>
      <c r="BT140" s="202"/>
      <c r="BU140" s="202"/>
      <c r="BV140" s="202"/>
      <c r="BW140" s="202"/>
      <c r="BX140" s="202"/>
      <c r="BY140" s="202"/>
      <c r="BZ140" s="202"/>
      <c r="CA140" s="202"/>
      <c r="CB140" s="202"/>
      <c r="CC140" s="202"/>
      <c r="CD140" s="202"/>
      <c r="CE140" s="202"/>
      <c r="CF140" s="202"/>
      <c r="CG140" s="202"/>
      <c r="CH140" s="202"/>
      <c r="CI140" s="202"/>
      <c r="CJ140" s="202"/>
      <c r="CK140" s="202"/>
      <c r="CL140" s="202"/>
      <c r="CM140" s="202"/>
      <c r="CN140" s="202"/>
      <c r="CO140" s="202"/>
      <c r="CP140" s="202"/>
    </row>
    <row r="141" spans="1:94" ht="16.5">
      <c r="A141"/>
      <c r="B141" s="202"/>
      <c r="C141" s="222"/>
      <c r="D141" s="222"/>
      <c r="E141" s="222"/>
      <c r="F141" s="222"/>
      <c r="G141" s="222"/>
      <c r="H141" s="222"/>
      <c r="I141" s="222"/>
      <c r="J141" s="222"/>
      <c r="K141" s="222"/>
      <c r="L141" s="222"/>
      <c r="M141" s="222"/>
      <c r="N141" s="222"/>
      <c r="O141" s="222"/>
      <c r="P141" s="222"/>
      <c r="Q141" s="222"/>
      <c r="R141" s="222"/>
      <c r="S141" s="222"/>
      <c r="T141" s="222"/>
      <c r="U141" s="202"/>
      <c r="V141" s="202"/>
      <c r="W141" s="202"/>
      <c r="X141" s="202"/>
      <c r="Y141" s="202"/>
      <c r="Z141" s="209"/>
      <c r="AA141" s="202"/>
      <c r="AB141" s="202"/>
      <c r="AC141" s="202"/>
      <c r="AD141" s="202"/>
      <c r="AE141" s="202"/>
      <c r="AF141" s="202"/>
      <c r="AG141" s="202"/>
      <c r="AH141" s="202"/>
      <c r="AI141" s="202"/>
      <c r="AJ141" s="202"/>
      <c r="AK141" s="202"/>
      <c r="AL141" s="202"/>
      <c r="AM141" s="202"/>
      <c r="AN141" s="202"/>
      <c r="AO141" s="202"/>
      <c r="AP141" s="202"/>
      <c r="AQ141" s="202"/>
      <c r="AR141" s="202"/>
      <c r="AS141" s="202"/>
      <c r="AT141" s="202"/>
      <c r="AU141" s="202"/>
      <c r="AV141" s="202"/>
      <c r="AW141" s="202"/>
      <c r="AX141" s="202"/>
      <c r="AY141" s="202"/>
      <c r="AZ141" s="202"/>
      <c r="BA141" s="202"/>
      <c r="BB141" s="202"/>
      <c r="BC141" s="202"/>
      <c r="BD141" s="202"/>
      <c r="BE141" s="202"/>
      <c r="BF141" s="202"/>
      <c r="BG141" s="202"/>
      <c r="BH141" s="202"/>
      <c r="BI141" s="202"/>
      <c r="BJ141" s="202"/>
      <c r="BK141" s="202"/>
      <c r="BL141" s="202"/>
      <c r="BM141" s="202"/>
      <c r="BN141" s="202"/>
      <c r="BO141" s="202"/>
      <c r="BP141" s="202"/>
      <c r="BQ141" s="202"/>
      <c r="BR141" s="202"/>
      <c r="BS141" s="202"/>
      <c r="BT141" s="202"/>
      <c r="BU141" s="202"/>
      <c r="BV141" s="202"/>
      <c r="BW141" s="202"/>
      <c r="BX141" s="202"/>
      <c r="BY141" s="202"/>
      <c r="BZ141" s="202"/>
      <c r="CA141" s="202"/>
      <c r="CB141" s="202"/>
      <c r="CC141" s="202"/>
      <c r="CD141" s="202"/>
      <c r="CE141" s="202"/>
      <c r="CF141" s="202"/>
      <c r="CG141" s="202"/>
      <c r="CH141" s="202"/>
      <c r="CI141" s="202"/>
      <c r="CJ141" s="202"/>
      <c r="CK141" s="202"/>
      <c r="CL141" s="202"/>
      <c r="CM141" s="202"/>
      <c r="CN141" s="202"/>
      <c r="CO141" s="202"/>
      <c r="CP141" s="202"/>
    </row>
    <row r="142" spans="1:94" ht="16.5">
      <c r="A142"/>
      <c r="B142" s="213"/>
      <c r="C142" s="202" t="s">
        <v>526</v>
      </c>
      <c r="D142" s="207">
        <v>1</v>
      </c>
      <c r="E142" s="207">
        <v>2</v>
      </c>
      <c r="F142" s="207">
        <v>3</v>
      </c>
      <c r="G142" s="207">
        <v>4</v>
      </c>
      <c r="H142" s="207">
        <v>5</v>
      </c>
      <c r="I142" s="207">
        <v>6</v>
      </c>
      <c r="J142" s="207">
        <v>7</v>
      </c>
      <c r="K142" s="207">
        <v>8</v>
      </c>
      <c r="L142" s="207">
        <v>9</v>
      </c>
      <c r="M142" s="207">
        <v>10</v>
      </c>
      <c r="N142" s="207">
        <v>11</v>
      </c>
      <c r="O142" s="207">
        <v>12</v>
      </c>
      <c r="P142" s="207">
        <v>13</v>
      </c>
      <c r="Q142" s="207">
        <v>14</v>
      </c>
      <c r="R142" s="207">
        <v>15</v>
      </c>
      <c r="S142" s="207">
        <v>16</v>
      </c>
      <c r="T142" s="207">
        <v>17</v>
      </c>
      <c r="U142" s="207">
        <v>18</v>
      </c>
      <c r="V142" s="207">
        <v>19</v>
      </c>
      <c r="W142" s="207">
        <v>20</v>
      </c>
      <c r="X142" s="207">
        <v>21</v>
      </c>
      <c r="Y142" s="207">
        <v>22</v>
      </c>
      <c r="Z142" s="207">
        <v>23</v>
      </c>
      <c r="AA142" s="207">
        <v>24</v>
      </c>
      <c r="AB142" s="207">
        <v>25</v>
      </c>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2"/>
      <c r="AX142" s="202"/>
      <c r="AY142" s="202"/>
      <c r="AZ142" s="202"/>
      <c r="BA142" s="202"/>
      <c r="BB142" s="202"/>
      <c r="BC142" s="202"/>
      <c r="BD142" s="202"/>
      <c r="BE142" s="202"/>
      <c r="BF142" s="202"/>
      <c r="BG142" s="202"/>
      <c r="BH142" s="202"/>
      <c r="BI142" s="202"/>
      <c r="BJ142" s="202"/>
      <c r="BK142" s="202"/>
      <c r="BL142" s="202"/>
      <c r="BM142" s="202"/>
      <c r="BN142" s="202"/>
      <c r="BO142" s="202"/>
      <c r="BP142" s="202"/>
      <c r="BQ142" s="202"/>
      <c r="BR142" s="202"/>
      <c r="BS142" s="202"/>
      <c r="BT142" s="202"/>
      <c r="BU142" s="202"/>
      <c r="BV142" s="202"/>
      <c r="BW142" s="202"/>
      <c r="BX142" s="202"/>
      <c r="BY142" s="202"/>
      <c r="BZ142" s="202"/>
      <c r="CA142" s="202"/>
      <c r="CB142" s="202"/>
      <c r="CC142" s="202"/>
      <c r="CD142" s="202"/>
      <c r="CE142" s="202"/>
      <c r="CF142" s="202"/>
      <c r="CG142" s="202"/>
      <c r="CH142" s="202"/>
      <c r="CI142" s="202"/>
      <c r="CJ142" s="202"/>
      <c r="CK142" s="202"/>
      <c r="CL142" s="202"/>
      <c r="CM142" s="202"/>
      <c r="CN142" s="202"/>
      <c r="CO142" s="202"/>
      <c r="CP142" s="202"/>
    </row>
    <row r="143" spans="1:94" ht="16.5">
      <c r="A143"/>
      <c r="B143" s="212"/>
      <c r="C143" s="207"/>
      <c r="D143" s="216" t="s">
        <v>475</v>
      </c>
      <c r="E143" s="216" t="s">
        <v>476</v>
      </c>
      <c r="F143" s="216" t="s">
        <v>477</v>
      </c>
      <c r="G143" s="216" t="s">
        <v>478</v>
      </c>
      <c r="H143" s="216" t="s">
        <v>479</v>
      </c>
      <c r="I143" s="202"/>
      <c r="J143" s="202"/>
      <c r="K143" s="202"/>
      <c r="L143" s="202"/>
      <c r="M143" s="202"/>
      <c r="N143" s="202"/>
      <c r="O143" s="202"/>
      <c r="P143" s="202"/>
      <c r="Q143" s="202"/>
      <c r="R143" s="222"/>
      <c r="S143" s="222"/>
      <c r="T143" s="222"/>
      <c r="U143" s="202"/>
      <c r="V143" s="202"/>
      <c r="W143" s="202"/>
      <c r="X143" s="202"/>
      <c r="Y143" s="202"/>
      <c r="Z143" s="209"/>
      <c r="AA143" s="202"/>
      <c r="AB143" s="202"/>
      <c r="AC143" s="202"/>
      <c r="AD143" s="202"/>
      <c r="AE143" s="202"/>
      <c r="AF143" s="202"/>
      <c r="AG143" s="202"/>
      <c r="AH143" s="202"/>
      <c r="AI143" s="202"/>
      <c r="AJ143" s="202"/>
      <c r="AK143" s="202"/>
      <c r="AL143" s="202"/>
      <c r="AM143" s="202"/>
      <c r="AN143" s="202"/>
      <c r="AO143" s="202"/>
      <c r="AP143" s="202"/>
      <c r="AQ143" s="202"/>
      <c r="AR143" s="202"/>
      <c r="AS143" s="202"/>
      <c r="AT143" s="202"/>
      <c r="AU143" s="202"/>
      <c r="AV143" s="202"/>
      <c r="AW143" s="202"/>
      <c r="AX143" s="202"/>
      <c r="AY143" s="202"/>
      <c r="AZ143" s="202"/>
      <c r="BA143" s="202"/>
      <c r="BB143" s="202"/>
      <c r="BC143" s="202"/>
      <c r="BD143" s="202"/>
      <c r="BE143" s="202"/>
      <c r="BF143" s="202"/>
      <c r="BG143" s="202"/>
      <c r="BH143" s="202"/>
      <c r="BI143" s="202"/>
      <c r="BJ143" s="202"/>
      <c r="BK143" s="202"/>
      <c r="BL143" s="202"/>
      <c r="BM143" s="202"/>
      <c r="BN143" s="202"/>
      <c r="BO143" s="202"/>
      <c r="BP143" s="202"/>
      <c r="BQ143" s="202"/>
      <c r="BR143" s="202"/>
      <c r="BS143" s="202"/>
      <c r="BT143" s="202"/>
      <c r="BU143" s="202"/>
      <c r="BV143" s="202"/>
      <c r="BW143" s="202"/>
      <c r="BX143" s="202"/>
      <c r="BY143" s="202"/>
      <c r="BZ143" s="202"/>
      <c r="CA143" s="202"/>
      <c r="CB143" s="202"/>
      <c r="CC143" s="202"/>
      <c r="CD143" s="202"/>
      <c r="CE143" s="202"/>
      <c r="CF143" s="202"/>
      <c r="CG143" s="202"/>
      <c r="CH143" s="202"/>
      <c r="CI143" s="202"/>
      <c r="CJ143" s="202"/>
      <c r="CK143" s="202"/>
      <c r="CL143" s="202"/>
      <c r="CM143" s="202"/>
      <c r="CN143" s="202"/>
      <c r="CO143" s="202"/>
      <c r="CP143" s="202"/>
    </row>
    <row r="144" spans="1:94" ht="16.5">
      <c r="A144"/>
      <c r="B144" s="204" t="s">
        <v>435</v>
      </c>
      <c r="C144" s="202" t="s">
        <v>503</v>
      </c>
      <c r="D144" s="271">
        <f t="shared" ref="D144:AB147" si="19">$D115*D59*$D$140</f>
        <v>3299.7371076923082</v>
      </c>
      <c r="E144" s="271">
        <f t="shared" si="19"/>
        <v>3166.5777230769231</v>
      </c>
      <c r="F144" s="271">
        <f t="shared" si="19"/>
        <v>3006.5486769230774</v>
      </c>
      <c r="G144" s="271">
        <f t="shared" si="19"/>
        <v>31575.419076923074</v>
      </c>
      <c r="H144" s="271">
        <f t="shared" si="19"/>
        <v>0</v>
      </c>
      <c r="I144" s="271">
        <f t="shared" si="19"/>
        <v>0</v>
      </c>
      <c r="J144" s="271">
        <f t="shared" si="19"/>
        <v>0</v>
      </c>
      <c r="K144" s="271">
        <f t="shared" si="19"/>
        <v>0</v>
      </c>
      <c r="L144" s="271">
        <f t="shared" si="19"/>
        <v>0</v>
      </c>
      <c r="M144" s="271">
        <f t="shared" si="19"/>
        <v>0</v>
      </c>
      <c r="N144" s="271">
        <f t="shared" si="19"/>
        <v>0</v>
      </c>
      <c r="O144" s="271">
        <f t="shared" si="19"/>
        <v>0</v>
      </c>
      <c r="P144" s="271">
        <f t="shared" si="19"/>
        <v>0</v>
      </c>
      <c r="Q144" s="271">
        <f t="shared" si="19"/>
        <v>0</v>
      </c>
      <c r="R144" s="271">
        <f t="shared" si="19"/>
        <v>0</v>
      </c>
      <c r="S144" s="271">
        <f t="shared" si="19"/>
        <v>0</v>
      </c>
      <c r="T144" s="271">
        <f t="shared" si="19"/>
        <v>0</v>
      </c>
      <c r="U144" s="271">
        <f t="shared" si="19"/>
        <v>0</v>
      </c>
      <c r="V144" s="271">
        <f t="shared" si="19"/>
        <v>0</v>
      </c>
      <c r="W144" s="271">
        <f t="shared" si="19"/>
        <v>0</v>
      </c>
      <c r="X144" s="271">
        <f t="shared" si="19"/>
        <v>0</v>
      </c>
      <c r="Y144" s="271">
        <f t="shared" si="19"/>
        <v>0</v>
      </c>
      <c r="Z144" s="271">
        <f t="shared" si="19"/>
        <v>0</v>
      </c>
      <c r="AA144" s="271">
        <f t="shared" si="19"/>
        <v>0</v>
      </c>
      <c r="AB144" s="271">
        <f t="shared" si="19"/>
        <v>0</v>
      </c>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02"/>
      <c r="AX144" s="202"/>
      <c r="AY144" s="202"/>
      <c r="AZ144" s="202"/>
      <c r="BA144" s="202"/>
      <c r="BB144" s="202"/>
      <c r="BC144" s="202"/>
      <c r="BD144" s="202"/>
      <c r="BE144" s="202"/>
      <c r="BF144" s="202"/>
      <c r="BG144" s="202"/>
      <c r="BH144" s="202"/>
      <c r="BI144" s="202"/>
      <c r="BJ144" s="202"/>
      <c r="BK144" s="202"/>
      <c r="BL144" s="202"/>
      <c r="BM144" s="202"/>
      <c r="BN144" s="202"/>
      <c r="BO144" s="202"/>
      <c r="BP144" s="202"/>
      <c r="BQ144" s="202"/>
      <c r="BR144" s="202"/>
      <c r="BS144" s="202"/>
      <c r="BT144" s="202"/>
      <c r="BU144" s="202"/>
      <c r="BV144" s="202"/>
      <c r="BW144" s="202"/>
      <c r="BX144" s="202"/>
      <c r="BY144" s="202"/>
      <c r="BZ144" s="202"/>
      <c r="CA144" s="202"/>
      <c r="CB144" s="202"/>
      <c r="CC144" s="202"/>
      <c r="CD144" s="202"/>
      <c r="CE144" s="202"/>
      <c r="CF144" s="202"/>
      <c r="CG144" s="202"/>
      <c r="CH144" s="202"/>
      <c r="CI144" s="202"/>
      <c r="CJ144" s="202"/>
      <c r="CK144" s="202"/>
      <c r="CL144" s="202"/>
      <c r="CM144" s="202"/>
      <c r="CN144" s="202"/>
      <c r="CO144" s="202"/>
      <c r="CP144" s="202"/>
    </row>
    <row r="145" spans="1:94" ht="16.5">
      <c r="A145"/>
      <c r="B145" s="204" t="s">
        <v>435</v>
      </c>
      <c r="C145" s="202" t="s">
        <v>485</v>
      </c>
      <c r="D145" s="271">
        <f t="shared" si="19"/>
        <v>0</v>
      </c>
      <c r="E145" s="271">
        <f t="shared" si="19"/>
        <v>0</v>
      </c>
      <c r="F145" s="271">
        <f t="shared" si="19"/>
        <v>0</v>
      </c>
      <c r="G145" s="271">
        <f t="shared" si="19"/>
        <v>0</v>
      </c>
      <c r="H145" s="271">
        <f t="shared" si="19"/>
        <v>0</v>
      </c>
      <c r="I145" s="271">
        <f t="shared" si="19"/>
        <v>0</v>
      </c>
      <c r="J145" s="271">
        <f t="shared" si="19"/>
        <v>0</v>
      </c>
      <c r="K145" s="271">
        <f t="shared" si="19"/>
        <v>0</v>
      </c>
      <c r="L145" s="271">
        <f t="shared" si="19"/>
        <v>0</v>
      </c>
      <c r="M145" s="271">
        <f t="shared" si="19"/>
        <v>0</v>
      </c>
      <c r="N145" s="271">
        <f t="shared" si="19"/>
        <v>0</v>
      </c>
      <c r="O145" s="271">
        <f t="shared" si="19"/>
        <v>0</v>
      </c>
      <c r="P145" s="271">
        <f t="shared" si="19"/>
        <v>0</v>
      </c>
      <c r="Q145" s="271">
        <f t="shared" si="19"/>
        <v>0</v>
      </c>
      <c r="R145" s="271">
        <f t="shared" si="19"/>
        <v>0</v>
      </c>
      <c r="S145" s="271">
        <f t="shared" si="19"/>
        <v>0</v>
      </c>
      <c r="T145" s="271">
        <f t="shared" si="19"/>
        <v>0</v>
      </c>
      <c r="U145" s="271">
        <f t="shared" si="19"/>
        <v>0</v>
      </c>
      <c r="V145" s="271">
        <f t="shared" si="19"/>
        <v>0</v>
      </c>
      <c r="W145" s="271">
        <f t="shared" si="19"/>
        <v>0</v>
      </c>
      <c r="X145" s="271">
        <f t="shared" si="19"/>
        <v>0</v>
      </c>
      <c r="Y145" s="271">
        <f t="shared" si="19"/>
        <v>0</v>
      </c>
      <c r="Z145" s="271">
        <f t="shared" si="19"/>
        <v>0</v>
      </c>
      <c r="AA145" s="271">
        <f t="shared" si="19"/>
        <v>0</v>
      </c>
      <c r="AB145" s="271">
        <f t="shared" si="19"/>
        <v>0</v>
      </c>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02"/>
      <c r="AX145" s="202"/>
      <c r="AY145" s="202"/>
      <c r="AZ145" s="202"/>
      <c r="BA145" s="202"/>
      <c r="BB145" s="202"/>
      <c r="BC145" s="202"/>
      <c r="BD145" s="202"/>
      <c r="BE145" s="202"/>
      <c r="BF145" s="202"/>
      <c r="BG145" s="202"/>
      <c r="BH145" s="202"/>
      <c r="BI145" s="202"/>
      <c r="BJ145" s="202"/>
      <c r="BK145" s="202"/>
      <c r="BL145" s="202"/>
      <c r="BM145" s="202"/>
      <c r="BN145" s="202"/>
      <c r="BO145" s="202"/>
      <c r="BP145" s="202"/>
      <c r="BQ145" s="202"/>
      <c r="BR145" s="202"/>
      <c r="BS145" s="202"/>
      <c r="BT145" s="202"/>
      <c r="BU145" s="202"/>
      <c r="BV145" s="202"/>
      <c r="BW145" s="202"/>
      <c r="BX145" s="202"/>
      <c r="BY145" s="202"/>
      <c r="BZ145" s="202"/>
      <c r="CA145" s="202"/>
      <c r="CB145" s="202"/>
      <c r="CC145" s="202"/>
      <c r="CD145" s="202"/>
      <c r="CE145" s="202"/>
      <c r="CF145" s="202"/>
      <c r="CG145" s="202"/>
      <c r="CH145" s="202"/>
      <c r="CI145" s="202"/>
      <c r="CJ145" s="202"/>
      <c r="CK145" s="202"/>
      <c r="CL145" s="202"/>
      <c r="CM145" s="202"/>
      <c r="CN145" s="202"/>
      <c r="CO145" s="202"/>
      <c r="CP145" s="202"/>
    </row>
    <row r="146" spans="1:94" ht="16.5">
      <c r="A146"/>
      <c r="B146" s="204" t="s">
        <v>435</v>
      </c>
      <c r="C146" s="202" t="s">
        <v>486</v>
      </c>
      <c r="D146" s="271">
        <f t="shared" si="19"/>
        <v>0</v>
      </c>
      <c r="E146" s="271">
        <f t="shared" si="19"/>
        <v>0</v>
      </c>
      <c r="F146" s="271">
        <f t="shared" si="19"/>
        <v>0</v>
      </c>
      <c r="G146" s="271">
        <f t="shared" si="19"/>
        <v>0</v>
      </c>
      <c r="H146" s="271">
        <f t="shared" si="19"/>
        <v>0</v>
      </c>
      <c r="I146" s="271">
        <f t="shared" si="19"/>
        <v>0</v>
      </c>
      <c r="J146" s="271">
        <f t="shared" si="19"/>
        <v>0</v>
      </c>
      <c r="K146" s="271">
        <f t="shared" si="19"/>
        <v>0</v>
      </c>
      <c r="L146" s="271">
        <f t="shared" si="19"/>
        <v>0</v>
      </c>
      <c r="M146" s="271">
        <f t="shared" si="19"/>
        <v>0</v>
      </c>
      <c r="N146" s="271">
        <f t="shared" si="19"/>
        <v>0</v>
      </c>
      <c r="O146" s="271">
        <f t="shared" si="19"/>
        <v>0</v>
      </c>
      <c r="P146" s="271">
        <f t="shared" si="19"/>
        <v>0</v>
      </c>
      <c r="Q146" s="271">
        <f t="shared" si="19"/>
        <v>0</v>
      </c>
      <c r="R146" s="271">
        <f t="shared" si="19"/>
        <v>0</v>
      </c>
      <c r="S146" s="271">
        <f t="shared" si="19"/>
        <v>0</v>
      </c>
      <c r="T146" s="271">
        <f t="shared" si="19"/>
        <v>0</v>
      </c>
      <c r="U146" s="271">
        <f t="shared" si="19"/>
        <v>0</v>
      </c>
      <c r="V146" s="271">
        <f t="shared" si="19"/>
        <v>0</v>
      </c>
      <c r="W146" s="271">
        <f t="shared" si="19"/>
        <v>0</v>
      </c>
      <c r="X146" s="271">
        <f t="shared" si="19"/>
        <v>0</v>
      </c>
      <c r="Y146" s="271">
        <f t="shared" si="19"/>
        <v>0</v>
      </c>
      <c r="Z146" s="271">
        <f t="shared" si="19"/>
        <v>0</v>
      </c>
      <c r="AA146" s="271">
        <f t="shared" si="19"/>
        <v>0</v>
      </c>
      <c r="AB146" s="271">
        <f t="shared" si="19"/>
        <v>0</v>
      </c>
      <c r="AC146" s="271"/>
      <c r="AD146" s="271"/>
      <c r="AE146" s="271"/>
      <c r="AF146" s="271"/>
      <c r="AG146" s="271"/>
      <c r="AH146" s="271"/>
      <c r="AI146" s="271"/>
      <c r="AJ146" s="271"/>
      <c r="AK146" s="271"/>
      <c r="AL146" s="271"/>
      <c r="AM146" s="271"/>
      <c r="AN146" s="271"/>
      <c r="AO146" s="271"/>
      <c r="AP146" s="271"/>
      <c r="AQ146" s="271"/>
      <c r="AR146" s="271"/>
      <c r="AS146" s="271"/>
      <c r="AT146" s="271"/>
      <c r="AU146" s="271"/>
      <c r="AV146" s="271"/>
      <c r="AW146" s="202"/>
      <c r="AX146" s="202"/>
      <c r="AY146" s="202"/>
      <c r="AZ146" s="202"/>
      <c r="BA146" s="202"/>
      <c r="BB146" s="202"/>
      <c r="BC146" s="202"/>
      <c r="BD146" s="202"/>
      <c r="BE146" s="202"/>
      <c r="BF146" s="202"/>
      <c r="BG146" s="202"/>
      <c r="BH146" s="202"/>
      <c r="BI146" s="202"/>
      <c r="BJ146" s="202"/>
      <c r="BK146" s="202"/>
      <c r="BL146" s="202"/>
      <c r="BM146" s="202"/>
      <c r="BN146" s="202"/>
      <c r="BO146" s="202"/>
      <c r="BP146" s="202"/>
      <c r="BQ146" s="202"/>
      <c r="BR146" s="202"/>
      <c r="BS146" s="202"/>
      <c r="BT146" s="202"/>
      <c r="BU146" s="202"/>
      <c r="BV146" s="202"/>
      <c r="BW146" s="202"/>
      <c r="BX146" s="202"/>
      <c r="BY146" s="202"/>
      <c r="BZ146" s="202"/>
      <c r="CA146" s="202"/>
      <c r="CB146" s="202"/>
      <c r="CC146" s="202"/>
      <c r="CD146" s="202"/>
      <c r="CE146" s="202"/>
      <c r="CF146" s="202"/>
      <c r="CG146" s="202"/>
      <c r="CH146" s="202"/>
      <c r="CI146" s="202"/>
      <c r="CJ146" s="202"/>
      <c r="CK146" s="202"/>
      <c r="CL146" s="202"/>
      <c r="CM146" s="202"/>
      <c r="CN146" s="202"/>
      <c r="CO146" s="202"/>
      <c r="CP146" s="202"/>
    </row>
    <row r="147" spans="1:94" ht="16.5">
      <c r="A147"/>
      <c r="B147" s="204" t="s">
        <v>435</v>
      </c>
      <c r="C147" s="202" t="s">
        <v>504</v>
      </c>
      <c r="D147" s="271">
        <f t="shared" si="19"/>
        <v>30618.212800000005</v>
      </c>
      <c r="E147" s="271">
        <f t="shared" si="19"/>
        <v>29382.628800000002</v>
      </c>
      <c r="F147" s="271">
        <f t="shared" si="19"/>
        <v>27897.721600000004</v>
      </c>
      <c r="G147" s="271">
        <f t="shared" si="19"/>
        <v>292987.85599999997</v>
      </c>
      <c r="H147" s="271">
        <f t="shared" si="19"/>
        <v>0</v>
      </c>
      <c r="I147" s="271">
        <f t="shared" si="19"/>
        <v>0</v>
      </c>
      <c r="J147" s="271">
        <f t="shared" si="19"/>
        <v>0</v>
      </c>
      <c r="K147" s="271">
        <f t="shared" si="19"/>
        <v>0</v>
      </c>
      <c r="L147" s="271">
        <f t="shared" si="19"/>
        <v>0</v>
      </c>
      <c r="M147" s="271">
        <f t="shared" si="19"/>
        <v>0</v>
      </c>
      <c r="N147" s="271">
        <f t="shared" si="19"/>
        <v>0</v>
      </c>
      <c r="O147" s="271">
        <f t="shared" si="19"/>
        <v>0</v>
      </c>
      <c r="P147" s="271">
        <f t="shared" si="19"/>
        <v>0</v>
      </c>
      <c r="Q147" s="271">
        <f t="shared" si="19"/>
        <v>0</v>
      </c>
      <c r="R147" s="271">
        <f t="shared" si="19"/>
        <v>0</v>
      </c>
      <c r="S147" s="271">
        <f t="shared" si="19"/>
        <v>0</v>
      </c>
      <c r="T147" s="271">
        <f t="shared" si="19"/>
        <v>0</v>
      </c>
      <c r="U147" s="271">
        <f t="shared" si="19"/>
        <v>0</v>
      </c>
      <c r="V147" s="271">
        <f t="shared" si="19"/>
        <v>0</v>
      </c>
      <c r="W147" s="271">
        <f t="shared" si="19"/>
        <v>0</v>
      </c>
      <c r="X147" s="271">
        <f t="shared" si="19"/>
        <v>0</v>
      </c>
      <c r="Y147" s="271">
        <f t="shared" si="19"/>
        <v>0</v>
      </c>
      <c r="Z147" s="271">
        <f t="shared" si="19"/>
        <v>0</v>
      </c>
      <c r="AA147" s="271">
        <f t="shared" si="19"/>
        <v>0</v>
      </c>
      <c r="AB147" s="271">
        <f t="shared" si="19"/>
        <v>0</v>
      </c>
      <c r="AC147" s="271"/>
      <c r="AD147" s="271"/>
      <c r="AE147" s="271"/>
      <c r="AF147" s="271"/>
      <c r="AG147" s="271"/>
      <c r="AH147" s="271"/>
      <c r="AI147" s="271"/>
      <c r="AJ147" s="271"/>
      <c r="AK147" s="271"/>
      <c r="AL147" s="271"/>
      <c r="AM147" s="271"/>
      <c r="AN147" s="271"/>
      <c r="AO147" s="271"/>
      <c r="AP147" s="271"/>
      <c r="AQ147" s="271"/>
      <c r="AR147" s="271"/>
      <c r="AS147" s="271"/>
      <c r="AT147" s="271"/>
      <c r="AU147" s="271"/>
      <c r="AV147" s="271"/>
      <c r="AW147" s="202"/>
      <c r="AX147" s="202"/>
      <c r="AY147" s="202"/>
      <c r="AZ147" s="202"/>
      <c r="BA147" s="202"/>
      <c r="BB147" s="202"/>
      <c r="BC147" s="202"/>
      <c r="BD147" s="202"/>
      <c r="BE147" s="202"/>
      <c r="BF147" s="202"/>
      <c r="BG147" s="202"/>
      <c r="BH147" s="202"/>
      <c r="BI147" s="202"/>
      <c r="BJ147" s="202"/>
      <c r="BK147" s="202"/>
      <c r="BL147" s="202"/>
      <c r="BM147" s="202"/>
      <c r="BN147" s="202"/>
      <c r="BO147" s="202"/>
      <c r="BP147" s="202"/>
      <c r="BQ147" s="202"/>
      <c r="BR147" s="202"/>
      <c r="BS147" s="202"/>
      <c r="BT147" s="202"/>
      <c r="BU147" s="202"/>
      <c r="BV147" s="202"/>
      <c r="BW147" s="202"/>
      <c r="BX147" s="202"/>
      <c r="BY147" s="202"/>
      <c r="BZ147" s="202"/>
      <c r="CA147" s="202"/>
      <c r="CB147" s="202"/>
      <c r="CC147" s="202"/>
      <c r="CD147" s="202"/>
      <c r="CE147" s="202"/>
      <c r="CF147" s="202"/>
      <c r="CG147" s="202"/>
      <c r="CH147" s="202"/>
      <c r="CI147" s="202"/>
      <c r="CJ147" s="202"/>
      <c r="CK147" s="202"/>
      <c r="CL147" s="202"/>
      <c r="CM147" s="202"/>
      <c r="CN147" s="202"/>
      <c r="CO147" s="202"/>
      <c r="CP147" s="202"/>
    </row>
    <row r="148" spans="1:94" ht="16.5">
      <c r="A148"/>
      <c r="B148" s="206" t="s">
        <v>435</v>
      </c>
      <c r="C148" s="207" t="s">
        <v>501</v>
      </c>
      <c r="D148" s="273">
        <f>SUM(D144:D147)</f>
        <v>33917.949907692309</v>
      </c>
      <c r="E148" s="273">
        <f t="shared" ref="E148:AB148" si="20">SUM(E144:E147)</f>
        <v>32549.206523076926</v>
      </c>
      <c r="F148" s="273">
        <f t="shared" si="20"/>
        <v>30904.270276923082</v>
      </c>
      <c r="G148" s="273">
        <f t="shared" si="20"/>
        <v>324563.27507692302</v>
      </c>
      <c r="H148" s="273">
        <f t="shared" si="20"/>
        <v>0</v>
      </c>
      <c r="I148" s="271">
        <f t="shared" si="20"/>
        <v>0</v>
      </c>
      <c r="J148" s="271">
        <f t="shared" si="20"/>
        <v>0</v>
      </c>
      <c r="K148" s="271">
        <f t="shared" si="20"/>
        <v>0</v>
      </c>
      <c r="L148" s="271">
        <f t="shared" si="20"/>
        <v>0</v>
      </c>
      <c r="M148" s="271">
        <f t="shared" si="20"/>
        <v>0</v>
      </c>
      <c r="N148" s="271">
        <f t="shared" si="20"/>
        <v>0</v>
      </c>
      <c r="O148" s="271">
        <f t="shared" si="20"/>
        <v>0</v>
      </c>
      <c r="P148" s="271">
        <f t="shared" si="20"/>
        <v>0</v>
      </c>
      <c r="Q148" s="271">
        <f t="shared" si="20"/>
        <v>0</v>
      </c>
      <c r="R148" s="271">
        <f t="shared" si="20"/>
        <v>0</v>
      </c>
      <c r="S148" s="271">
        <f t="shared" si="20"/>
        <v>0</v>
      </c>
      <c r="T148" s="271">
        <f t="shared" si="20"/>
        <v>0</v>
      </c>
      <c r="U148" s="271">
        <f t="shared" si="20"/>
        <v>0</v>
      </c>
      <c r="V148" s="271">
        <f t="shared" si="20"/>
        <v>0</v>
      </c>
      <c r="W148" s="271">
        <f t="shared" si="20"/>
        <v>0</v>
      </c>
      <c r="X148" s="271">
        <f t="shared" si="20"/>
        <v>0</v>
      </c>
      <c r="Y148" s="271">
        <f t="shared" si="20"/>
        <v>0</v>
      </c>
      <c r="Z148" s="271">
        <f t="shared" si="20"/>
        <v>0</v>
      </c>
      <c r="AA148" s="271">
        <f t="shared" si="20"/>
        <v>0</v>
      </c>
      <c r="AB148" s="271">
        <f t="shared" si="20"/>
        <v>0</v>
      </c>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02"/>
      <c r="AX148" s="202"/>
      <c r="AY148" s="202"/>
      <c r="AZ148" s="202"/>
      <c r="BA148" s="202"/>
      <c r="BB148" s="202"/>
      <c r="BC148" s="202"/>
      <c r="BD148" s="202"/>
      <c r="BE148" s="202"/>
      <c r="BF148" s="202"/>
      <c r="BG148" s="202"/>
      <c r="BH148" s="202"/>
      <c r="BI148" s="202"/>
      <c r="BJ148" s="202"/>
      <c r="BK148" s="202"/>
      <c r="BL148" s="202"/>
      <c r="BM148" s="202"/>
      <c r="BN148" s="202"/>
      <c r="BO148" s="202"/>
      <c r="BP148" s="202"/>
      <c r="BQ148" s="202"/>
      <c r="BR148" s="202"/>
      <c r="BS148" s="202"/>
      <c r="BT148" s="202"/>
      <c r="BU148" s="202"/>
      <c r="BV148" s="202"/>
      <c r="BW148" s="202"/>
      <c r="BX148" s="202"/>
      <c r="BY148" s="202"/>
      <c r="BZ148" s="202"/>
      <c r="CA148" s="202"/>
      <c r="CB148" s="202"/>
      <c r="CC148" s="202"/>
      <c r="CD148" s="202"/>
      <c r="CE148" s="202"/>
      <c r="CF148" s="202"/>
      <c r="CG148" s="202"/>
      <c r="CH148" s="202"/>
      <c r="CI148" s="202"/>
      <c r="CJ148" s="202"/>
      <c r="CK148" s="202"/>
      <c r="CL148" s="202"/>
      <c r="CM148" s="202"/>
      <c r="CN148" s="202"/>
      <c r="CO148" s="202"/>
      <c r="CP148" s="202"/>
    </row>
    <row r="149" spans="1:94" ht="16.5">
      <c r="A149"/>
      <c r="B149" s="204" t="s">
        <v>452</v>
      </c>
      <c r="C149" s="202" t="s">
        <v>503</v>
      </c>
      <c r="D149" s="271">
        <f t="shared" ref="D149:AB152" si="21">$D115*D63*$D$140</f>
        <v>39499.353600000002</v>
      </c>
      <c r="E149" s="271">
        <f t="shared" si="21"/>
        <v>32123.037046153844</v>
      </c>
      <c r="F149" s="271">
        <f t="shared" si="21"/>
        <v>24471.603692307694</v>
      </c>
      <c r="G149" s="271">
        <f t="shared" si="21"/>
        <v>10709.819076923079</v>
      </c>
      <c r="H149" s="271">
        <f t="shared" si="21"/>
        <v>100129.91261538464</v>
      </c>
      <c r="I149" s="271">
        <f t="shared" si="21"/>
        <v>0</v>
      </c>
      <c r="J149" s="271">
        <f t="shared" si="21"/>
        <v>0</v>
      </c>
      <c r="K149" s="271">
        <f t="shared" si="21"/>
        <v>0</v>
      </c>
      <c r="L149" s="271">
        <f t="shared" si="21"/>
        <v>0</v>
      </c>
      <c r="M149" s="271">
        <f t="shared" si="21"/>
        <v>0</v>
      </c>
      <c r="N149" s="271">
        <f t="shared" si="21"/>
        <v>0</v>
      </c>
      <c r="O149" s="271">
        <f t="shared" si="21"/>
        <v>0</v>
      </c>
      <c r="P149" s="271">
        <f t="shared" si="21"/>
        <v>0</v>
      </c>
      <c r="Q149" s="271">
        <f t="shared" si="21"/>
        <v>0</v>
      </c>
      <c r="R149" s="271">
        <f t="shared" si="21"/>
        <v>0</v>
      </c>
      <c r="S149" s="271">
        <f t="shared" si="21"/>
        <v>0</v>
      </c>
      <c r="T149" s="271">
        <f t="shared" si="21"/>
        <v>0</v>
      </c>
      <c r="U149" s="271">
        <f t="shared" si="21"/>
        <v>0</v>
      </c>
      <c r="V149" s="271">
        <f t="shared" si="21"/>
        <v>0</v>
      </c>
      <c r="W149" s="271">
        <f t="shared" si="21"/>
        <v>0</v>
      </c>
      <c r="X149" s="271">
        <f t="shared" si="21"/>
        <v>0</v>
      </c>
      <c r="Y149" s="271">
        <f t="shared" si="21"/>
        <v>0</v>
      </c>
      <c r="Z149" s="271">
        <f t="shared" si="21"/>
        <v>0</v>
      </c>
      <c r="AA149" s="271">
        <f t="shared" si="21"/>
        <v>0</v>
      </c>
      <c r="AB149" s="271">
        <f t="shared" si="21"/>
        <v>0</v>
      </c>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02"/>
      <c r="AX149" s="202"/>
      <c r="AY149" s="202"/>
      <c r="AZ149" s="202"/>
      <c r="BA149" s="202"/>
      <c r="BB149" s="202"/>
      <c r="BC149" s="202"/>
      <c r="BD149" s="202"/>
      <c r="BE149" s="202"/>
      <c r="BF149" s="202"/>
      <c r="BG149" s="202"/>
      <c r="BH149" s="202"/>
      <c r="BI149" s="202"/>
      <c r="BJ149" s="202"/>
      <c r="BK149" s="202"/>
      <c r="BL149" s="202"/>
      <c r="BM149" s="202"/>
      <c r="BN149" s="202"/>
      <c r="BO149" s="202"/>
      <c r="BP149" s="202"/>
      <c r="BQ149" s="202"/>
      <c r="BR149" s="202"/>
      <c r="BS149" s="202"/>
      <c r="BT149" s="202"/>
      <c r="BU149" s="202"/>
      <c r="BV149" s="202"/>
      <c r="BW149" s="202"/>
      <c r="BX149" s="202"/>
      <c r="BY149" s="202"/>
      <c r="BZ149" s="202"/>
      <c r="CA149" s="202"/>
      <c r="CB149" s="202"/>
      <c r="CC149" s="202"/>
      <c r="CD149" s="202"/>
      <c r="CE149" s="202"/>
      <c r="CF149" s="202"/>
      <c r="CG149" s="202"/>
      <c r="CH149" s="202"/>
      <c r="CI149" s="202"/>
      <c r="CJ149" s="202"/>
      <c r="CK149" s="202"/>
      <c r="CL149" s="202"/>
      <c r="CM149" s="202"/>
      <c r="CN149" s="202"/>
      <c r="CO149" s="202"/>
      <c r="CP149" s="202"/>
    </row>
    <row r="150" spans="1:94" ht="16.5">
      <c r="A150"/>
      <c r="B150" s="204" t="s">
        <v>452</v>
      </c>
      <c r="C150" s="202" t="s">
        <v>485</v>
      </c>
      <c r="D150" s="271">
        <f>$F$116*D64*$D$140</f>
        <v>0</v>
      </c>
      <c r="E150" s="271">
        <f>$F$116*E64*$D$140</f>
        <v>0</v>
      </c>
      <c r="F150" s="271">
        <f>$F$116*F64*$D$140</f>
        <v>0</v>
      </c>
      <c r="G150" s="271">
        <f>$F$116*G64*$D$140</f>
        <v>0</v>
      </c>
      <c r="H150" s="271">
        <f>$F$116*H64*$D$140</f>
        <v>0</v>
      </c>
      <c r="I150" s="271">
        <f t="shared" si="21"/>
        <v>0</v>
      </c>
      <c r="J150" s="271">
        <f t="shared" si="21"/>
        <v>0</v>
      </c>
      <c r="K150" s="271">
        <f t="shared" si="21"/>
        <v>0</v>
      </c>
      <c r="L150" s="271">
        <f t="shared" si="21"/>
        <v>0</v>
      </c>
      <c r="M150" s="271">
        <f t="shared" si="21"/>
        <v>0</v>
      </c>
      <c r="N150" s="271">
        <f t="shared" si="21"/>
        <v>0</v>
      </c>
      <c r="O150" s="271">
        <f t="shared" si="21"/>
        <v>0</v>
      </c>
      <c r="P150" s="271">
        <f t="shared" si="21"/>
        <v>0</v>
      </c>
      <c r="Q150" s="271">
        <f t="shared" si="21"/>
        <v>0</v>
      </c>
      <c r="R150" s="271">
        <f t="shared" si="21"/>
        <v>0</v>
      </c>
      <c r="S150" s="271">
        <f t="shared" si="21"/>
        <v>0</v>
      </c>
      <c r="T150" s="271">
        <f t="shared" si="21"/>
        <v>0</v>
      </c>
      <c r="U150" s="271">
        <f t="shared" si="21"/>
        <v>0</v>
      </c>
      <c r="V150" s="271">
        <f t="shared" si="21"/>
        <v>0</v>
      </c>
      <c r="W150" s="271">
        <f t="shared" si="21"/>
        <v>0</v>
      </c>
      <c r="X150" s="271">
        <f t="shared" si="21"/>
        <v>0</v>
      </c>
      <c r="Y150" s="271">
        <f t="shared" si="21"/>
        <v>0</v>
      </c>
      <c r="Z150" s="271">
        <f t="shared" si="21"/>
        <v>0</v>
      </c>
      <c r="AA150" s="271">
        <f t="shared" si="21"/>
        <v>0</v>
      </c>
      <c r="AB150" s="271">
        <f t="shared" si="21"/>
        <v>0</v>
      </c>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02"/>
      <c r="AX150" s="202"/>
      <c r="AY150" s="202"/>
      <c r="AZ150" s="202"/>
      <c r="BA150" s="202"/>
      <c r="BB150" s="202"/>
      <c r="BC150" s="202"/>
      <c r="BD150" s="202"/>
      <c r="BE150" s="202"/>
      <c r="BF150" s="202"/>
      <c r="BG150" s="202"/>
      <c r="BH150" s="202"/>
      <c r="BI150" s="202"/>
      <c r="BJ150" s="202"/>
      <c r="BK150" s="202"/>
      <c r="BL150" s="202"/>
      <c r="BM150" s="202"/>
      <c r="BN150" s="202"/>
      <c r="BO150" s="202"/>
      <c r="BP150" s="202"/>
      <c r="BQ150" s="202"/>
      <c r="BR150" s="202"/>
      <c r="BS150" s="202"/>
      <c r="BT150" s="202"/>
      <c r="BU150" s="202"/>
      <c r="BV150" s="202"/>
      <c r="BW150" s="202"/>
      <c r="BX150" s="202"/>
      <c r="BY150" s="202"/>
      <c r="BZ150" s="202"/>
      <c r="CA150" s="202"/>
      <c r="CB150" s="202"/>
      <c r="CC150" s="202"/>
      <c r="CD150" s="202"/>
      <c r="CE150" s="202"/>
      <c r="CF150" s="202"/>
      <c r="CG150" s="202"/>
      <c r="CH150" s="202"/>
      <c r="CI150" s="202"/>
      <c r="CJ150" s="202"/>
      <c r="CK150" s="202"/>
      <c r="CL150" s="202"/>
      <c r="CM150" s="202"/>
      <c r="CN150" s="202"/>
      <c r="CO150" s="202"/>
      <c r="CP150" s="202"/>
    </row>
    <row r="151" spans="1:94" ht="16.5">
      <c r="A151"/>
      <c r="B151" s="204" t="s">
        <v>452</v>
      </c>
      <c r="C151" s="202" t="s">
        <v>486</v>
      </c>
      <c r="D151" s="271">
        <f>$F$117*D65*$D$140</f>
        <v>0</v>
      </c>
      <c r="E151" s="271">
        <f>$F$117*E65*$D$140</f>
        <v>0</v>
      </c>
      <c r="F151" s="271">
        <f>$F$117*F65*$D$140</f>
        <v>0</v>
      </c>
      <c r="G151" s="271">
        <f>$F$117*G65*$D$140</f>
        <v>0</v>
      </c>
      <c r="H151" s="271">
        <f>$F$117*H65*$D$140</f>
        <v>0</v>
      </c>
      <c r="I151" s="271">
        <f t="shared" si="21"/>
        <v>0</v>
      </c>
      <c r="J151" s="271">
        <f t="shared" si="21"/>
        <v>0</v>
      </c>
      <c r="K151" s="271">
        <f t="shared" si="21"/>
        <v>0</v>
      </c>
      <c r="L151" s="271">
        <f t="shared" si="21"/>
        <v>0</v>
      </c>
      <c r="M151" s="271">
        <f t="shared" si="21"/>
        <v>0</v>
      </c>
      <c r="N151" s="271">
        <f t="shared" si="21"/>
        <v>0</v>
      </c>
      <c r="O151" s="271">
        <f t="shared" si="21"/>
        <v>0</v>
      </c>
      <c r="P151" s="271">
        <f t="shared" si="21"/>
        <v>0</v>
      </c>
      <c r="Q151" s="271">
        <f t="shared" si="21"/>
        <v>0</v>
      </c>
      <c r="R151" s="271">
        <f t="shared" si="21"/>
        <v>0</v>
      </c>
      <c r="S151" s="271">
        <f t="shared" si="21"/>
        <v>0</v>
      </c>
      <c r="T151" s="271">
        <f t="shared" si="21"/>
        <v>0</v>
      </c>
      <c r="U151" s="271">
        <f t="shared" si="21"/>
        <v>0</v>
      </c>
      <c r="V151" s="271">
        <f t="shared" si="21"/>
        <v>0</v>
      </c>
      <c r="W151" s="271">
        <f t="shared" si="21"/>
        <v>0</v>
      </c>
      <c r="X151" s="271">
        <f t="shared" si="21"/>
        <v>0</v>
      </c>
      <c r="Y151" s="271">
        <f t="shared" si="21"/>
        <v>0</v>
      </c>
      <c r="Z151" s="271">
        <f t="shared" si="21"/>
        <v>0</v>
      </c>
      <c r="AA151" s="271">
        <f t="shared" si="21"/>
        <v>0</v>
      </c>
      <c r="AB151" s="271">
        <f t="shared" si="21"/>
        <v>0</v>
      </c>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02"/>
      <c r="AX151" s="202"/>
      <c r="AY151" s="202"/>
      <c r="AZ151" s="202"/>
      <c r="BA151" s="202"/>
      <c r="BB151" s="202"/>
      <c r="BC151" s="202"/>
      <c r="BD151" s="202"/>
      <c r="BE151" s="202"/>
      <c r="BF151" s="202"/>
      <c r="BG151" s="202"/>
      <c r="BH151" s="202"/>
      <c r="BI151" s="202"/>
      <c r="BJ151" s="202"/>
      <c r="BK151" s="202"/>
      <c r="BL151" s="202"/>
      <c r="BM151" s="202"/>
      <c r="BN151" s="202"/>
      <c r="BO151" s="202"/>
      <c r="BP151" s="202"/>
      <c r="BQ151" s="202"/>
      <c r="BR151" s="202"/>
      <c r="BS151" s="202"/>
      <c r="BT151" s="202"/>
      <c r="BU151" s="202"/>
      <c r="BV151" s="202"/>
      <c r="BW151" s="202"/>
      <c r="BX151" s="202"/>
      <c r="BY151" s="202"/>
      <c r="BZ151" s="202"/>
      <c r="CA151" s="202"/>
      <c r="CB151" s="202"/>
      <c r="CC151" s="202"/>
      <c r="CD151" s="202"/>
      <c r="CE151" s="202"/>
      <c r="CF151" s="202"/>
      <c r="CG151" s="202"/>
      <c r="CH151" s="202"/>
      <c r="CI151" s="202"/>
      <c r="CJ151" s="202"/>
      <c r="CK151" s="202"/>
      <c r="CL151" s="202"/>
      <c r="CM151" s="202"/>
      <c r="CN151" s="202"/>
      <c r="CO151" s="202"/>
      <c r="CP151" s="202"/>
    </row>
    <row r="152" spans="1:94" ht="16.5">
      <c r="A152"/>
      <c r="B152" s="204" t="s">
        <v>452</v>
      </c>
      <c r="C152" s="202" t="s">
        <v>504</v>
      </c>
      <c r="D152" s="271">
        <f t="shared" si="21"/>
        <v>366513.92959999997</v>
      </c>
      <c r="E152" s="271">
        <f t="shared" si="21"/>
        <v>298069.19519999996</v>
      </c>
      <c r="F152" s="271">
        <f t="shared" si="21"/>
        <v>227071.65599999999</v>
      </c>
      <c r="G152" s="271">
        <f t="shared" si="21"/>
        <v>99376.256000000008</v>
      </c>
      <c r="H152" s="271">
        <f t="shared" si="21"/>
        <v>929104.00800000026</v>
      </c>
      <c r="I152" s="271">
        <f t="shared" si="21"/>
        <v>0</v>
      </c>
      <c r="J152" s="271">
        <f t="shared" si="21"/>
        <v>0</v>
      </c>
      <c r="K152" s="271">
        <f t="shared" si="21"/>
        <v>0</v>
      </c>
      <c r="L152" s="271">
        <f t="shared" si="21"/>
        <v>0</v>
      </c>
      <c r="M152" s="271">
        <f t="shared" si="21"/>
        <v>0</v>
      </c>
      <c r="N152" s="271">
        <f t="shared" si="21"/>
        <v>0</v>
      </c>
      <c r="O152" s="271">
        <f t="shared" si="21"/>
        <v>0</v>
      </c>
      <c r="P152" s="271">
        <f t="shared" si="21"/>
        <v>0</v>
      </c>
      <c r="Q152" s="271">
        <f t="shared" si="21"/>
        <v>0</v>
      </c>
      <c r="R152" s="271">
        <f t="shared" si="21"/>
        <v>0</v>
      </c>
      <c r="S152" s="271">
        <f t="shared" si="21"/>
        <v>0</v>
      </c>
      <c r="T152" s="271">
        <f t="shared" si="21"/>
        <v>0</v>
      </c>
      <c r="U152" s="271">
        <f t="shared" si="21"/>
        <v>0</v>
      </c>
      <c r="V152" s="271">
        <f t="shared" si="21"/>
        <v>0</v>
      </c>
      <c r="W152" s="271">
        <f t="shared" si="21"/>
        <v>0</v>
      </c>
      <c r="X152" s="271">
        <f t="shared" si="21"/>
        <v>0</v>
      </c>
      <c r="Y152" s="271">
        <f t="shared" si="21"/>
        <v>0</v>
      </c>
      <c r="Z152" s="271">
        <f t="shared" si="21"/>
        <v>0</v>
      </c>
      <c r="AA152" s="271">
        <f t="shared" si="21"/>
        <v>0</v>
      </c>
      <c r="AB152" s="271">
        <f t="shared" si="21"/>
        <v>0</v>
      </c>
      <c r="AC152" s="271"/>
      <c r="AD152" s="271"/>
      <c r="AE152" s="271"/>
      <c r="AF152" s="271"/>
      <c r="AG152" s="271"/>
      <c r="AH152" s="271"/>
      <c r="AI152" s="271"/>
      <c r="AJ152" s="271"/>
      <c r="AK152" s="271"/>
      <c r="AL152" s="271"/>
      <c r="AM152" s="271"/>
      <c r="AN152" s="271"/>
      <c r="AO152" s="271"/>
      <c r="AP152" s="271"/>
      <c r="AQ152" s="271"/>
      <c r="AR152" s="271"/>
      <c r="AS152" s="271"/>
      <c r="AT152" s="271"/>
      <c r="AU152" s="271"/>
      <c r="AV152" s="271"/>
      <c r="AW152" s="202"/>
      <c r="AX152" s="202"/>
      <c r="AY152" s="202"/>
      <c r="AZ152" s="202"/>
      <c r="BA152" s="202"/>
      <c r="BB152" s="202"/>
      <c r="BC152" s="202"/>
      <c r="BD152" s="202"/>
      <c r="BE152" s="202"/>
      <c r="BF152" s="202"/>
      <c r="BG152" s="202"/>
      <c r="BH152" s="202"/>
      <c r="BI152" s="202"/>
      <c r="BJ152" s="202"/>
      <c r="BK152" s="202"/>
      <c r="BL152" s="202"/>
      <c r="BM152" s="202"/>
      <c r="BN152" s="202"/>
      <c r="BO152" s="202"/>
      <c r="BP152" s="202"/>
      <c r="BQ152" s="202"/>
      <c r="BR152" s="202"/>
      <c r="BS152" s="202"/>
      <c r="BT152" s="202"/>
      <c r="BU152" s="202"/>
      <c r="BV152" s="202"/>
      <c r="BW152" s="202"/>
      <c r="BX152" s="202"/>
      <c r="BY152" s="202"/>
      <c r="BZ152" s="202"/>
      <c r="CA152" s="202"/>
      <c r="CB152" s="202"/>
      <c r="CC152" s="202"/>
      <c r="CD152" s="202"/>
      <c r="CE152" s="202"/>
      <c r="CF152" s="202"/>
      <c r="CG152" s="202"/>
      <c r="CH152" s="202"/>
      <c r="CI152" s="202"/>
      <c r="CJ152" s="202"/>
      <c r="CK152" s="202"/>
      <c r="CL152" s="202"/>
      <c r="CM152" s="202"/>
      <c r="CN152" s="202"/>
      <c r="CO152" s="202"/>
      <c r="CP152" s="202"/>
    </row>
    <row r="153" spans="1:94" ht="16.5">
      <c r="A153"/>
      <c r="B153" s="206" t="s">
        <v>452</v>
      </c>
      <c r="C153" s="207" t="s">
        <v>501</v>
      </c>
      <c r="D153" s="273">
        <f>SUM(D149:D152)</f>
        <v>406013.28319999995</v>
      </c>
      <c r="E153" s="273">
        <f t="shared" ref="E153:AB153" si="22">SUM(E149:E152)</f>
        <v>330192.23224615381</v>
      </c>
      <c r="F153" s="273">
        <f t="shared" si="22"/>
        <v>251543.25969230768</v>
      </c>
      <c r="G153" s="273">
        <f t="shared" si="22"/>
        <v>110086.07507692309</v>
      </c>
      <c r="H153" s="273">
        <f t="shared" si="22"/>
        <v>1029233.9206153849</v>
      </c>
      <c r="I153" s="271">
        <f t="shared" si="22"/>
        <v>0</v>
      </c>
      <c r="J153" s="271">
        <f t="shared" si="22"/>
        <v>0</v>
      </c>
      <c r="K153" s="271">
        <f t="shared" si="22"/>
        <v>0</v>
      </c>
      <c r="L153" s="271">
        <f t="shared" si="22"/>
        <v>0</v>
      </c>
      <c r="M153" s="271">
        <f t="shared" si="22"/>
        <v>0</v>
      </c>
      <c r="N153" s="271">
        <f t="shared" si="22"/>
        <v>0</v>
      </c>
      <c r="O153" s="271">
        <f t="shared" si="22"/>
        <v>0</v>
      </c>
      <c r="P153" s="271">
        <f t="shared" si="22"/>
        <v>0</v>
      </c>
      <c r="Q153" s="271">
        <f t="shared" si="22"/>
        <v>0</v>
      </c>
      <c r="R153" s="271">
        <f t="shared" si="22"/>
        <v>0</v>
      </c>
      <c r="S153" s="271">
        <f t="shared" si="22"/>
        <v>0</v>
      </c>
      <c r="T153" s="271">
        <f t="shared" si="22"/>
        <v>0</v>
      </c>
      <c r="U153" s="271">
        <f t="shared" si="22"/>
        <v>0</v>
      </c>
      <c r="V153" s="271">
        <f t="shared" si="22"/>
        <v>0</v>
      </c>
      <c r="W153" s="271">
        <f t="shared" si="22"/>
        <v>0</v>
      </c>
      <c r="X153" s="271">
        <f t="shared" si="22"/>
        <v>0</v>
      </c>
      <c r="Y153" s="271">
        <f t="shared" si="22"/>
        <v>0</v>
      </c>
      <c r="Z153" s="271">
        <f t="shared" si="22"/>
        <v>0</v>
      </c>
      <c r="AA153" s="271">
        <f t="shared" si="22"/>
        <v>0</v>
      </c>
      <c r="AB153" s="271">
        <f t="shared" si="22"/>
        <v>0</v>
      </c>
      <c r="AC153" s="271"/>
      <c r="AD153" s="271"/>
      <c r="AE153" s="271"/>
      <c r="AF153" s="271"/>
      <c r="AG153" s="271"/>
      <c r="AH153" s="271"/>
      <c r="AI153" s="271"/>
      <c r="AJ153" s="271"/>
      <c r="AK153" s="271"/>
      <c r="AL153" s="271"/>
      <c r="AM153" s="271"/>
      <c r="AN153" s="271"/>
      <c r="AO153" s="271"/>
      <c r="AP153" s="271"/>
      <c r="AQ153" s="271"/>
      <c r="AR153" s="271"/>
      <c r="AS153" s="271"/>
      <c r="AT153" s="271"/>
      <c r="AU153" s="271"/>
      <c r="AV153" s="271"/>
      <c r="AW153" s="202"/>
      <c r="AX153" s="202"/>
      <c r="AY153" s="202"/>
      <c r="AZ153" s="202"/>
      <c r="BA153" s="202"/>
      <c r="BB153" s="202"/>
      <c r="BC153" s="202"/>
      <c r="BD153" s="202"/>
      <c r="BE153" s="202"/>
      <c r="BF153" s="202"/>
      <c r="BG153" s="202"/>
      <c r="BH153" s="202"/>
      <c r="BI153" s="202"/>
      <c r="BJ153" s="202"/>
      <c r="BK153" s="202"/>
      <c r="BL153" s="202"/>
      <c r="BM153" s="202"/>
      <c r="BN153" s="202"/>
      <c r="BO153" s="202"/>
      <c r="BP153" s="202"/>
      <c r="BQ153" s="202"/>
      <c r="BR153" s="202"/>
      <c r="BS153" s="202"/>
      <c r="BT153" s="202"/>
      <c r="BU153" s="202"/>
      <c r="BV153" s="202"/>
      <c r="BW153" s="202"/>
      <c r="BX153" s="202"/>
      <c r="BY153" s="202"/>
      <c r="BZ153" s="202"/>
      <c r="CA153" s="202"/>
      <c r="CB153" s="202"/>
      <c r="CC153" s="202"/>
      <c r="CD153" s="202"/>
      <c r="CE153" s="202"/>
      <c r="CF153" s="202"/>
      <c r="CG153" s="202"/>
      <c r="CH153" s="202"/>
      <c r="CI153" s="202"/>
      <c r="CJ153" s="202"/>
      <c r="CK153" s="202"/>
      <c r="CL153" s="202"/>
      <c r="CM153" s="202"/>
      <c r="CN153" s="202"/>
      <c r="CO153" s="202"/>
      <c r="CP153" s="202"/>
    </row>
    <row r="154" spans="1:94" ht="16.5">
      <c r="A154"/>
      <c r="B154" s="202"/>
      <c r="C154" s="222"/>
      <c r="D154" s="222"/>
      <c r="E154" s="222"/>
      <c r="F154" s="222"/>
      <c r="G154" s="222"/>
      <c r="H154" s="222"/>
      <c r="I154" s="222"/>
      <c r="J154" s="222"/>
      <c r="K154" s="222"/>
      <c r="L154" s="222"/>
      <c r="M154" s="222"/>
      <c r="N154" s="222"/>
      <c r="O154" s="222"/>
      <c r="P154" s="222"/>
      <c r="Q154" s="222"/>
      <c r="R154" s="222"/>
      <c r="S154" s="222"/>
      <c r="T154" s="222"/>
      <c r="U154" s="202"/>
      <c r="V154" s="202"/>
      <c r="W154" s="202"/>
      <c r="X154" s="202"/>
      <c r="Y154" s="202"/>
      <c r="Z154" s="209"/>
      <c r="AA154" s="202"/>
      <c r="AB154" s="202"/>
      <c r="AC154" s="202"/>
      <c r="AD154" s="202"/>
      <c r="AE154" s="202"/>
      <c r="AF154" s="202"/>
      <c r="AG154" s="202"/>
      <c r="AH154" s="202"/>
      <c r="AI154" s="202"/>
      <c r="AJ154" s="202"/>
      <c r="AK154" s="202"/>
      <c r="AL154" s="202"/>
      <c r="AM154" s="202"/>
      <c r="AN154" s="202"/>
      <c r="AO154" s="202"/>
      <c r="AP154" s="202"/>
      <c r="AQ154" s="202"/>
      <c r="AR154" s="202"/>
      <c r="AS154" s="202"/>
      <c r="AT154" s="202"/>
      <c r="AU154" s="202"/>
      <c r="AV154" s="202"/>
      <c r="AW154" s="202"/>
      <c r="AX154" s="202"/>
      <c r="AY154" s="202"/>
      <c r="AZ154" s="202"/>
      <c r="BA154" s="202"/>
      <c r="BB154" s="202"/>
      <c r="BC154" s="202"/>
      <c r="BD154" s="202"/>
      <c r="BE154" s="202"/>
      <c r="BF154" s="202"/>
      <c r="BG154" s="202"/>
      <c r="BH154" s="202"/>
      <c r="BI154" s="202"/>
      <c r="BJ154" s="202"/>
      <c r="BK154" s="202"/>
      <c r="BL154" s="202"/>
      <c r="BM154" s="202"/>
      <c r="BN154" s="202"/>
      <c r="BO154" s="202"/>
      <c r="BP154" s="202"/>
      <c r="BQ154" s="202"/>
      <c r="BR154" s="202"/>
      <c r="BS154" s="202"/>
      <c r="BT154" s="202"/>
      <c r="BU154" s="202"/>
      <c r="BV154" s="202"/>
      <c r="BW154" s="202"/>
      <c r="BX154" s="202"/>
      <c r="BY154" s="202"/>
      <c r="BZ154" s="202"/>
      <c r="CA154" s="202"/>
      <c r="CB154" s="202"/>
      <c r="CC154" s="202"/>
      <c r="CD154" s="202"/>
      <c r="CE154" s="202"/>
      <c r="CF154" s="202"/>
      <c r="CG154" s="202"/>
      <c r="CH154" s="202"/>
      <c r="CI154" s="202"/>
      <c r="CJ154" s="202"/>
      <c r="CK154" s="202"/>
      <c r="CL154" s="202"/>
      <c r="CM154" s="202"/>
      <c r="CN154" s="202"/>
      <c r="CO154" s="202"/>
      <c r="CP154" s="202"/>
    </row>
    <row r="155" spans="1:94" ht="16.5">
      <c r="A155"/>
      <c r="B155" s="289" t="s">
        <v>435</v>
      </c>
      <c r="C155" s="225" t="s">
        <v>527</v>
      </c>
      <c r="D155" s="290">
        <f>D148/1000</f>
        <v>33.917949907692311</v>
      </c>
      <c r="E155" s="290">
        <f>D155+E148/1000</f>
        <v>66.467156430769236</v>
      </c>
      <c r="F155" s="290">
        <f>E155+F148/1000</f>
        <v>97.371426707692322</v>
      </c>
      <c r="G155" s="290">
        <f>F155+G148/1000</f>
        <v>421.9347017846153</v>
      </c>
      <c r="H155" s="290">
        <f>G155+H148/1000</f>
        <v>421.9347017846153</v>
      </c>
      <c r="I155" s="290">
        <f t="shared" ref="I155:AB155" si="23">H155+I148</f>
        <v>421.9347017846153</v>
      </c>
      <c r="J155" s="290">
        <f t="shared" si="23"/>
        <v>421.9347017846153</v>
      </c>
      <c r="K155" s="290">
        <f t="shared" si="23"/>
        <v>421.9347017846153</v>
      </c>
      <c r="L155" s="290">
        <f t="shared" si="23"/>
        <v>421.9347017846153</v>
      </c>
      <c r="M155" s="290">
        <f t="shared" si="23"/>
        <v>421.9347017846153</v>
      </c>
      <c r="N155" s="290">
        <f t="shared" si="23"/>
        <v>421.9347017846153</v>
      </c>
      <c r="O155" s="290">
        <f t="shared" si="23"/>
        <v>421.9347017846153</v>
      </c>
      <c r="P155" s="290">
        <f t="shared" si="23"/>
        <v>421.9347017846153</v>
      </c>
      <c r="Q155" s="290">
        <f t="shared" si="23"/>
        <v>421.9347017846153</v>
      </c>
      <c r="R155" s="290">
        <f t="shared" si="23"/>
        <v>421.9347017846153</v>
      </c>
      <c r="S155" s="290">
        <f t="shared" si="23"/>
        <v>421.9347017846153</v>
      </c>
      <c r="T155" s="290">
        <f t="shared" si="23"/>
        <v>421.9347017846153</v>
      </c>
      <c r="U155" s="290">
        <f t="shared" si="23"/>
        <v>421.9347017846153</v>
      </c>
      <c r="V155" s="290">
        <f t="shared" si="23"/>
        <v>421.9347017846153</v>
      </c>
      <c r="W155" s="290">
        <f t="shared" si="23"/>
        <v>421.9347017846153</v>
      </c>
      <c r="X155" s="290">
        <f t="shared" si="23"/>
        <v>421.9347017846153</v>
      </c>
      <c r="Y155" s="290">
        <f t="shared" si="23"/>
        <v>421.9347017846153</v>
      </c>
      <c r="Z155" s="290">
        <f t="shared" si="23"/>
        <v>421.9347017846153</v>
      </c>
      <c r="AA155" s="290">
        <f t="shared" si="23"/>
        <v>421.9347017846153</v>
      </c>
      <c r="AB155" s="290">
        <f t="shared" si="23"/>
        <v>421.9347017846153</v>
      </c>
      <c r="AC155" s="290"/>
      <c r="AD155" s="290"/>
      <c r="AE155" s="290"/>
      <c r="AF155" s="290"/>
      <c r="AG155" s="290"/>
      <c r="AH155" s="290"/>
      <c r="AI155" s="290"/>
      <c r="AJ155" s="290"/>
      <c r="AK155" s="290"/>
      <c r="AL155" s="290"/>
      <c r="AM155" s="290"/>
      <c r="AN155" s="290"/>
      <c r="AO155" s="290"/>
      <c r="AP155" s="290"/>
      <c r="AQ155" s="290"/>
      <c r="AR155" s="290"/>
      <c r="AS155" s="290"/>
      <c r="AT155" s="290"/>
      <c r="AU155" s="290"/>
      <c r="AV155" s="290"/>
      <c r="AW155" s="202"/>
      <c r="AX155" s="202"/>
      <c r="AY155" s="202"/>
      <c r="AZ155" s="202"/>
      <c r="BA155" s="202"/>
      <c r="BB155" s="202"/>
      <c r="BC155" s="202"/>
      <c r="BD155" s="202"/>
      <c r="BE155" s="202"/>
      <c r="BF155" s="202"/>
      <c r="BG155" s="202"/>
      <c r="BH155" s="202"/>
      <c r="BI155" s="202"/>
      <c r="BJ155" s="202"/>
      <c r="BK155" s="202"/>
      <c r="BL155" s="202"/>
      <c r="BM155" s="202"/>
      <c r="BN155" s="202"/>
      <c r="BO155" s="202"/>
      <c r="BP155" s="202"/>
      <c r="BQ155" s="202"/>
      <c r="BR155" s="202"/>
      <c r="BS155" s="202"/>
      <c r="BT155" s="202"/>
      <c r="BU155" s="202"/>
      <c r="BV155" s="202"/>
      <c r="BW155" s="202"/>
      <c r="BX155" s="202"/>
      <c r="BY155" s="202"/>
      <c r="BZ155" s="202"/>
      <c r="CA155" s="202"/>
      <c r="CB155" s="202"/>
      <c r="CC155" s="202"/>
      <c r="CD155" s="202"/>
      <c r="CE155" s="202"/>
      <c r="CF155" s="202"/>
      <c r="CG155" s="202"/>
      <c r="CH155" s="202"/>
      <c r="CI155" s="202"/>
      <c r="CJ155" s="202"/>
      <c r="CK155" s="202"/>
      <c r="CL155" s="202"/>
      <c r="CM155" s="202"/>
      <c r="CN155" s="202"/>
      <c r="CO155" s="202"/>
      <c r="CP155" s="202"/>
    </row>
    <row r="156" spans="1:94" ht="16.5">
      <c r="A156"/>
      <c r="B156" s="289" t="s">
        <v>452</v>
      </c>
      <c r="C156" s="225" t="s">
        <v>527</v>
      </c>
      <c r="D156" s="290">
        <f>D153/1000</f>
        <v>406.01328319999993</v>
      </c>
      <c r="E156" s="290">
        <f>D156+E153/1000</f>
        <v>736.20551544615375</v>
      </c>
      <c r="F156" s="290">
        <f>E156+F153/1000</f>
        <v>987.7487751384615</v>
      </c>
      <c r="G156" s="290">
        <f>F156+G153/1000</f>
        <v>1097.8348502153847</v>
      </c>
      <c r="H156" s="290">
        <f>G156+H153/1000</f>
        <v>2127.0687708307696</v>
      </c>
      <c r="I156" s="290">
        <f>H156+I153</f>
        <v>2127.0687708307696</v>
      </c>
      <c r="J156" s="290">
        <f t="shared" ref="J156:AB156" si="24">I156+J153</f>
        <v>2127.0687708307696</v>
      </c>
      <c r="K156" s="290">
        <f t="shared" si="24"/>
        <v>2127.0687708307696</v>
      </c>
      <c r="L156" s="290">
        <f t="shared" si="24"/>
        <v>2127.0687708307696</v>
      </c>
      <c r="M156" s="290">
        <f t="shared" si="24"/>
        <v>2127.0687708307696</v>
      </c>
      <c r="N156" s="290">
        <f t="shared" si="24"/>
        <v>2127.0687708307696</v>
      </c>
      <c r="O156" s="290">
        <f t="shared" si="24"/>
        <v>2127.0687708307696</v>
      </c>
      <c r="P156" s="290">
        <f t="shared" si="24"/>
        <v>2127.0687708307696</v>
      </c>
      <c r="Q156" s="290">
        <f t="shared" si="24"/>
        <v>2127.0687708307696</v>
      </c>
      <c r="R156" s="290">
        <f t="shared" si="24"/>
        <v>2127.0687708307696</v>
      </c>
      <c r="S156" s="290">
        <f t="shared" si="24"/>
        <v>2127.0687708307696</v>
      </c>
      <c r="T156" s="290">
        <f t="shared" si="24"/>
        <v>2127.0687708307696</v>
      </c>
      <c r="U156" s="290">
        <f t="shared" si="24"/>
        <v>2127.0687708307696</v>
      </c>
      <c r="V156" s="290">
        <f t="shared" si="24"/>
        <v>2127.0687708307696</v>
      </c>
      <c r="W156" s="290">
        <f t="shared" si="24"/>
        <v>2127.0687708307696</v>
      </c>
      <c r="X156" s="290">
        <f t="shared" si="24"/>
        <v>2127.0687708307696</v>
      </c>
      <c r="Y156" s="290">
        <f t="shared" si="24"/>
        <v>2127.0687708307696</v>
      </c>
      <c r="Z156" s="290">
        <f t="shared" si="24"/>
        <v>2127.0687708307696</v>
      </c>
      <c r="AA156" s="290">
        <f t="shared" si="24"/>
        <v>2127.0687708307696</v>
      </c>
      <c r="AB156" s="290">
        <f t="shared" si="24"/>
        <v>2127.0687708307696</v>
      </c>
      <c r="AC156" s="290"/>
      <c r="AD156" s="290"/>
      <c r="AE156" s="290"/>
      <c r="AF156" s="290"/>
      <c r="AG156" s="290"/>
      <c r="AH156" s="290"/>
      <c r="AI156" s="290"/>
      <c r="AJ156" s="290"/>
      <c r="AK156" s="290"/>
      <c r="AL156" s="290"/>
      <c r="AM156" s="290"/>
      <c r="AN156" s="290"/>
      <c r="AO156" s="290"/>
      <c r="AP156" s="290"/>
      <c r="AQ156" s="290"/>
      <c r="AR156" s="290"/>
      <c r="AS156" s="290"/>
      <c r="AT156" s="290"/>
      <c r="AU156" s="290"/>
      <c r="AV156" s="290"/>
      <c r="AW156" s="202"/>
      <c r="AX156" s="202"/>
      <c r="AY156" s="202"/>
      <c r="AZ156" s="202"/>
      <c r="BA156" s="202"/>
      <c r="BB156" s="202"/>
      <c r="BC156" s="202"/>
      <c r="BD156" s="202"/>
      <c r="BE156" s="202"/>
      <c r="BF156" s="202"/>
      <c r="BG156" s="202"/>
      <c r="BH156" s="202"/>
      <c r="BI156" s="202"/>
      <c r="BJ156" s="202"/>
      <c r="BK156" s="202"/>
      <c r="BL156" s="202"/>
      <c r="BM156" s="202"/>
      <c r="BN156" s="202"/>
      <c r="BO156" s="202"/>
      <c r="BP156" s="202"/>
      <c r="BQ156" s="202"/>
      <c r="BR156" s="202"/>
      <c r="BS156" s="202"/>
      <c r="BT156" s="202"/>
      <c r="BU156" s="202"/>
      <c r="BV156" s="202"/>
      <c r="BW156" s="202"/>
      <c r="BX156" s="202"/>
      <c r="BY156" s="202"/>
      <c r="BZ156" s="202"/>
      <c r="CA156" s="202"/>
      <c r="CB156" s="202"/>
      <c r="CC156" s="202"/>
      <c r="CD156" s="202"/>
      <c r="CE156" s="202"/>
      <c r="CF156" s="202"/>
      <c r="CG156" s="202"/>
      <c r="CH156" s="202"/>
      <c r="CI156" s="202"/>
      <c r="CJ156" s="202"/>
      <c r="CK156" s="202"/>
      <c r="CL156" s="202"/>
      <c r="CM156" s="202"/>
      <c r="CN156" s="202"/>
      <c r="CO156" s="202"/>
      <c r="CP156" s="202"/>
    </row>
    <row r="157" spans="1:94" ht="16.5">
      <c r="A157"/>
      <c r="B157" s="212"/>
      <c r="C157" s="202"/>
      <c r="D157" s="205"/>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9"/>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c r="CC157" s="202"/>
      <c r="CD157" s="202"/>
      <c r="CE157" s="202"/>
      <c r="CF157" s="202"/>
      <c r="CG157" s="202"/>
      <c r="CH157" s="202"/>
      <c r="CI157" s="202"/>
      <c r="CJ157" s="202"/>
      <c r="CK157" s="202"/>
      <c r="CL157" s="202"/>
      <c r="CM157" s="202"/>
      <c r="CN157" s="202"/>
      <c r="CO157" s="202"/>
      <c r="CP157" s="202"/>
    </row>
    <row r="158" spans="1:94" ht="16.5">
      <c r="A158"/>
      <c r="B158" s="212"/>
      <c r="C158" s="214"/>
      <c r="D158" s="292"/>
      <c r="E158" s="293"/>
      <c r="F158" s="293"/>
      <c r="G158" s="293"/>
      <c r="H158" s="293"/>
      <c r="I158" s="293"/>
      <c r="J158" s="293"/>
      <c r="K158" s="293"/>
      <c r="L158" s="293"/>
      <c r="M158" s="293"/>
      <c r="N158" s="293"/>
      <c r="O158" s="293"/>
      <c r="P158" s="293"/>
      <c r="Q158" s="293"/>
      <c r="R158" s="202"/>
      <c r="S158" s="202"/>
      <c r="T158" s="202"/>
      <c r="U158" s="202"/>
      <c r="V158" s="202"/>
      <c r="W158" s="202"/>
      <c r="X158" s="202"/>
      <c r="Y158" s="202"/>
      <c r="Z158" s="209"/>
      <c r="AA158" s="202"/>
      <c r="AB158" s="202"/>
      <c r="AC158" s="202"/>
      <c r="AD158" s="202"/>
      <c r="AE158" s="202"/>
      <c r="AF158" s="202"/>
      <c r="AG158" s="202"/>
      <c r="AH158" s="202"/>
      <c r="AI158" s="202"/>
      <c r="AJ158" s="202"/>
      <c r="AK158" s="202"/>
      <c r="AL158" s="202"/>
      <c r="AM158" s="202"/>
      <c r="AN158" s="202"/>
      <c r="AO158" s="202"/>
      <c r="AP158" s="202"/>
      <c r="AQ158" s="202"/>
      <c r="AR158" s="202"/>
      <c r="AS158" s="202"/>
      <c r="AT158" s="202"/>
      <c r="AU158" s="202"/>
      <c r="AV158" s="202"/>
      <c r="AW158" s="202"/>
      <c r="AX158" s="202"/>
      <c r="AY158" s="202"/>
      <c r="AZ158" s="202"/>
      <c r="BA158" s="202"/>
      <c r="BB158" s="202"/>
      <c r="BC158" s="202"/>
      <c r="BD158" s="202"/>
      <c r="BE158" s="202"/>
      <c r="BF158" s="202"/>
      <c r="BG158" s="202"/>
      <c r="BH158" s="202"/>
      <c r="BI158" s="202"/>
      <c r="BJ158" s="202"/>
      <c r="BK158" s="202"/>
      <c r="BL158" s="202"/>
      <c r="BM158" s="202"/>
      <c r="BN158" s="202"/>
      <c r="BO158" s="202"/>
      <c r="BP158" s="202"/>
      <c r="BQ158" s="202"/>
      <c r="BR158" s="202"/>
      <c r="BS158" s="202"/>
      <c r="BT158" s="202"/>
      <c r="BU158" s="202"/>
      <c r="BV158" s="202"/>
      <c r="BW158" s="202"/>
      <c r="BX158" s="202"/>
      <c r="BY158" s="202"/>
      <c r="BZ158" s="202"/>
      <c r="CA158" s="202"/>
      <c r="CB158" s="202"/>
      <c r="CC158" s="202"/>
      <c r="CD158" s="202"/>
      <c r="CE158" s="202"/>
      <c r="CF158" s="202"/>
      <c r="CG158" s="202"/>
      <c r="CH158" s="202"/>
      <c r="CI158" s="202"/>
      <c r="CJ158" s="202"/>
      <c r="CK158" s="202"/>
      <c r="CL158" s="202"/>
      <c r="CM158" s="202"/>
      <c r="CN158" s="202"/>
      <c r="CO158" s="202"/>
      <c r="CP158" s="202"/>
    </row>
    <row r="159" spans="1:94" ht="16.5">
      <c r="A159"/>
      <c r="B159" s="213"/>
      <c r="C159" s="213"/>
      <c r="D159" s="213"/>
      <c r="E159" s="213"/>
      <c r="F159" s="213"/>
      <c r="G159" s="213"/>
      <c r="H159" s="213"/>
      <c r="I159" s="294"/>
      <c r="J159" s="202"/>
      <c r="K159" s="202"/>
      <c r="L159"/>
      <c r="M159"/>
      <c r="N159"/>
      <c r="O159" s="202"/>
      <c r="P159" s="202"/>
      <c r="Q159" s="202"/>
      <c r="R159" s="202"/>
      <c r="S159" s="202"/>
      <c r="T159" s="202"/>
      <c r="U159" s="202"/>
      <c r="V159" s="202"/>
      <c r="W159" s="202"/>
      <c r="X159" s="202"/>
      <c r="Y159" s="202"/>
      <c r="Z159" s="209"/>
      <c r="AA159" s="202"/>
      <c r="AB159" s="202"/>
      <c r="AC159" s="202"/>
      <c r="AD159" s="202"/>
      <c r="AE159" s="202"/>
      <c r="AF159" s="202"/>
      <c r="AG159" s="202"/>
      <c r="AH159" s="202"/>
      <c r="AI159" s="202"/>
      <c r="AJ159" s="202"/>
      <c r="AK159" s="202"/>
      <c r="AL159" s="202"/>
      <c r="AM159" s="202"/>
      <c r="AN159" s="202"/>
      <c r="AO159" s="202"/>
      <c r="AP159" s="202"/>
      <c r="AQ159" s="202"/>
      <c r="AR159" s="202"/>
      <c r="AS159" s="202"/>
      <c r="AT159" s="202"/>
      <c r="AU159" s="202"/>
      <c r="AV159" s="202"/>
      <c r="AW159" s="202"/>
      <c r="AX159" s="202"/>
      <c r="AY159" s="202"/>
      <c r="AZ159" s="202"/>
      <c r="BA159" s="202"/>
      <c r="BB159" s="202"/>
      <c r="BC159" s="202"/>
      <c r="BD159" s="202"/>
      <c r="BE159" s="202"/>
      <c r="BF159" s="202"/>
      <c r="BG159" s="202"/>
      <c r="BH159" s="202"/>
      <c r="BI159" s="202"/>
      <c r="BJ159" s="202"/>
      <c r="BK159" s="202"/>
      <c r="BL159" s="202"/>
      <c r="BM159" s="202"/>
      <c r="BN159" s="202"/>
      <c r="BO159" s="202"/>
      <c r="BP159" s="202"/>
      <c r="BQ159" s="202"/>
      <c r="BR159" s="202"/>
      <c r="BS159" s="202"/>
      <c r="BT159" s="202"/>
      <c r="BU159" s="202"/>
      <c r="BV159" s="202"/>
      <c r="BW159" s="202"/>
      <c r="BX159" s="202"/>
      <c r="BY159" s="202"/>
      <c r="BZ159" s="202"/>
      <c r="CA159" s="202"/>
      <c r="CB159" s="202"/>
      <c r="CC159" s="202"/>
      <c r="CD159" s="202"/>
      <c r="CE159" s="202"/>
      <c r="CF159" s="202"/>
      <c r="CG159" s="202"/>
      <c r="CH159" s="202"/>
      <c r="CI159" s="202"/>
      <c r="CJ159" s="202"/>
      <c r="CK159" s="202"/>
      <c r="CL159" s="202"/>
      <c r="CM159" s="202"/>
      <c r="CN159" s="202"/>
      <c r="CO159" s="202"/>
      <c r="CP159" s="202"/>
    </row>
    <row r="160" spans="1:94" ht="16.5">
      <c r="A160"/>
      <c r="B160"/>
      <c r="C160"/>
      <c r="D160"/>
      <c r="E160"/>
      <c r="F160"/>
      <c r="G160"/>
      <c r="H160"/>
      <c r="I160"/>
      <c r="J160"/>
      <c r="K160"/>
      <c r="L160"/>
      <c r="M160"/>
      <c r="N160"/>
      <c r="O160" s="202"/>
      <c r="P160" s="202"/>
      <c r="Q160" s="202"/>
      <c r="R160" s="202"/>
      <c r="S160" s="202"/>
      <c r="T160" s="202"/>
      <c r="U160" s="202"/>
      <c r="V160" s="202"/>
      <c r="W160" s="202"/>
      <c r="X160" s="202"/>
      <c r="Y160" s="202"/>
      <c r="Z160" s="209"/>
      <c r="AA160" s="202"/>
      <c r="AB160" s="202"/>
      <c r="AC160" s="202"/>
      <c r="AD160" s="202"/>
      <c r="AE160" s="202"/>
      <c r="AF160" s="202"/>
      <c r="AG160" s="202"/>
      <c r="AH160" s="202"/>
      <c r="AI160" s="202"/>
      <c r="AJ160" s="202"/>
      <c r="AK160" s="202"/>
      <c r="AL160" s="202"/>
      <c r="AM160" s="202"/>
      <c r="AN160" s="202"/>
      <c r="AO160" s="202"/>
      <c r="AP160" s="202"/>
      <c r="AQ160" s="202"/>
      <c r="AR160" s="202"/>
      <c r="AS160" s="202"/>
      <c r="AT160" s="202"/>
      <c r="AU160" s="202"/>
      <c r="AV160" s="202"/>
      <c r="AW160" s="202"/>
      <c r="AX160" s="202"/>
      <c r="AY160" s="202"/>
      <c r="AZ160" s="202"/>
      <c r="BA160" s="202"/>
      <c r="BB160" s="202"/>
      <c r="BC160" s="202"/>
      <c r="BD160" s="202"/>
      <c r="BE160" s="202"/>
      <c r="BF160" s="202"/>
      <c r="BG160" s="202"/>
      <c r="BH160" s="202"/>
      <c r="BI160" s="202"/>
      <c r="BJ160" s="202"/>
      <c r="BK160" s="202"/>
      <c r="BL160" s="202"/>
      <c r="BM160" s="202"/>
      <c r="BN160" s="202"/>
      <c r="BO160" s="202"/>
      <c r="BP160" s="202"/>
      <c r="BQ160" s="202"/>
      <c r="BR160" s="202"/>
      <c r="BS160" s="202"/>
      <c r="BT160" s="202"/>
      <c r="BU160" s="202"/>
      <c r="BV160" s="202"/>
      <c r="BW160" s="202"/>
      <c r="BX160" s="202"/>
      <c r="BY160" s="202"/>
      <c r="BZ160" s="202"/>
      <c r="CA160" s="202"/>
      <c r="CB160" s="202"/>
      <c r="CC160" s="202"/>
      <c r="CD160" s="202"/>
      <c r="CE160" s="202"/>
      <c r="CF160" s="202"/>
      <c r="CG160" s="202"/>
      <c r="CH160" s="202"/>
      <c r="CI160" s="202"/>
      <c r="CJ160" s="202"/>
      <c r="CK160" s="202"/>
      <c r="CL160" s="202"/>
      <c r="CM160" s="202"/>
      <c r="CN160" s="202"/>
      <c r="CO160" s="202"/>
      <c r="CP160" s="202"/>
    </row>
    <row r="161" spans="1:94" ht="16.5">
      <c r="A161"/>
      <c r="B161" s="225" t="s">
        <v>528</v>
      </c>
      <c r="C161" s="226"/>
      <c r="D161" s="227"/>
      <c r="E161" s="227"/>
      <c r="F161" s="227"/>
      <c r="G161" s="227"/>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227"/>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202"/>
      <c r="AZ161" s="202"/>
      <c r="BA161" s="202"/>
      <c r="BB161" s="202"/>
      <c r="BC161" s="202"/>
      <c r="BD161" s="202"/>
      <c r="BE161" s="202"/>
      <c r="BF161" s="202"/>
      <c r="BG161" s="202"/>
      <c r="BH161" s="202"/>
      <c r="BI161" s="202"/>
      <c r="BJ161" s="202"/>
      <c r="BK161" s="202"/>
      <c r="BL161" s="202"/>
      <c r="BM161" s="202"/>
      <c r="BN161" s="202"/>
      <c r="BO161" s="202"/>
      <c r="BP161" s="202"/>
      <c r="BQ161" s="202"/>
      <c r="BR161" s="202"/>
      <c r="BS161" s="202"/>
      <c r="BT161" s="202"/>
      <c r="BU161" s="202"/>
      <c r="BV161" s="202"/>
      <c r="BW161" s="202"/>
      <c r="BX161" s="202"/>
      <c r="BY161" s="202"/>
      <c r="BZ161" s="202"/>
      <c r="CA161" s="202"/>
      <c r="CB161" s="202"/>
      <c r="CC161" s="202"/>
      <c r="CD161" s="202"/>
      <c r="CE161" s="202"/>
      <c r="CF161" s="202"/>
      <c r="CG161" s="202"/>
      <c r="CH161" s="202"/>
      <c r="CI161" s="202"/>
      <c r="CJ161" s="202"/>
      <c r="CK161" s="202"/>
      <c r="CL161" s="202"/>
      <c r="CM161" s="202"/>
      <c r="CN161" s="202"/>
      <c r="CO161" s="202"/>
      <c r="CP161" s="202"/>
    </row>
    <row r="162" spans="1:94" ht="16.5">
      <c r="A162"/>
      <c r="B162" s="207"/>
      <c r="C162" s="205">
        <v>1</v>
      </c>
      <c r="D162" s="202"/>
      <c r="E162" s="202">
        <v>2</v>
      </c>
      <c r="F162" s="202"/>
      <c r="G162" s="202">
        <v>3</v>
      </c>
      <c r="H162" s="202"/>
      <c r="I162" s="202">
        <v>4</v>
      </c>
      <c r="J162" s="202"/>
      <c r="K162" s="202">
        <v>5</v>
      </c>
      <c r="L162" s="202"/>
      <c r="M162" s="202">
        <v>6</v>
      </c>
      <c r="N162" s="202"/>
      <c r="O162" s="202">
        <v>7</v>
      </c>
      <c r="P162" s="202"/>
      <c r="Q162" s="202">
        <v>8</v>
      </c>
      <c r="R162" s="202"/>
      <c r="S162" s="202">
        <v>9</v>
      </c>
      <c r="T162" s="202"/>
      <c r="U162" s="202">
        <v>10</v>
      </c>
      <c r="V162" s="202"/>
      <c r="W162" s="202">
        <v>11</v>
      </c>
      <c r="X162" s="202"/>
      <c r="Y162" s="202">
        <v>12</v>
      </c>
      <c r="Z162" s="202"/>
      <c r="AA162" s="202">
        <v>13</v>
      </c>
      <c r="AB162" s="202"/>
      <c r="AC162" s="202">
        <v>14</v>
      </c>
      <c r="AD162" s="202"/>
      <c r="AE162" s="202">
        <v>15</v>
      </c>
      <c r="AF162" s="202"/>
      <c r="AG162" s="202">
        <v>16</v>
      </c>
      <c r="AH162" s="202"/>
      <c r="AI162" s="202">
        <v>17</v>
      </c>
      <c r="AJ162" s="202"/>
      <c r="AK162" s="202">
        <v>18</v>
      </c>
      <c r="AL162" s="202"/>
      <c r="AM162" s="202">
        <v>19</v>
      </c>
      <c r="AN162" s="202"/>
      <c r="AO162" s="202">
        <v>20</v>
      </c>
      <c r="AP162" s="202"/>
      <c r="AQ162" s="202">
        <v>21</v>
      </c>
      <c r="AR162" s="202"/>
      <c r="AS162" s="202">
        <v>22</v>
      </c>
      <c r="AT162" s="202"/>
      <c r="AU162" s="202">
        <v>23</v>
      </c>
      <c r="AV162" s="202"/>
      <c r="AW162" s="202">
        <v>24</v>
      </c>
      <c r="AX162" s="202"/>
      <c r="AY162" s="202">
        <v>25</v>
      </c>
      <c r="AZ162" s="202"/>
      <c r="BA162" s="202">
        <v>26</v>
      </c>
      <c r="BB162" s="202"/>
      <c r="BC162" s="202">
        <v>27</v>
      </c>
      <c r="BD162" s="202"/>
      <c r="BE162" s="202">
        <v>28</v>
      </c>
      <c r="BF162" s="202"/>
      <c r="BG162" s="202">
        <v>29</v>
      </c>
      <c r="BH162" s="202"/>
      <c r="BI162" s="202">
        <v>30</v>
      </c>
      <c r="BJ162" s="202"/>
      <c r="BK162" s="202">
        <v>31</v>
      </c>
      <c r="BL162" s="202"/>
      <c r="BM162" s="202">
        <v>32</v>
      </c>
      <c r="BN162" s="202"/>
      <c r="BO162" s="202">
        <v>33</v>
      </c>
      <c r="BP162" s="202"/>
      <c r="BQ162" s="202">
        <v>34</v>
      </c>
      <c r="BR162" s="202"/>
      <c r="BS162" s="202">
        <v>35</v>
      </c>
      <c r="BT162" s="202"/>
      <c r="BU162" s="202">
        <v>36</v>
      </c>
      <c r="BV162" s="202"/>
      <c r="BW162" s="202">
        <v>37</v>
      </c>
      <c r="BX162" s="202"/>
      <c r="BY162" s="202">
        <v>38</v>
      </c>
      <c r="BZ162" s="202"/>
      <c r="CA162" s="202">
        <v>39</v>
      </c>
      <c r="CB162" s="202"/>
      <c r="CC162" s="202">
        <v>40</v>
      </c>
      <c r="CD162" s="202"/>
      <c r="CE162" s="202">
        <v>41</v>
      </c>
      <c r="CF162" s="202"/>
      <c r="CG162" s="202">
        <v>42</v>
      </c>
      <c r="CH162" s="202"/>
      <c r="CI162" s="202">
        <v>43</v>
      </c>
      <c r="CJ162" s="202"/>
      <c r="CK162" s="202">
        <v>44</v>
      </c>
      <c r="CL162" s="202"/>
      <c r="CM162" s="202">
        <v>45</v>
      </c>
      <c r="CN162" s="202"/>
      <c r="CO162" s="202"/>
      <c r="CP162" s="202"/>
    </row>
    <row r="163" spans="1:94" ht="16.5">
      <c r="A163"/>
      <c r="B163" s="202"/>
      <c r="C163" s="204">
        <v>2024</v>
      </c>
      <c r="D163" s="204"/>
      <c r="E163" s="204">
        <v>2025</v>
      </c>
      <c r="F163" s="204"/>
      <c r="G163" s="204">
        <v>2026</v>
      </c>
      <c r="H163" s="204"/>
      <c r="I163" s="204">
        <v>2027</v>
      </c>
      <c r="J163" s="204"/>
      <c r="K163" s="204">
        <v>2028</v>
      </c>
      <c r="L163" s="204"/>
      <c r="M163" s="204">
        <v>2029</v>
      </c>
      <c r="N163" s="204"/>
      <c r="O163" s="204">
        <v>2030</v>
      </c>
      <c r="P163" s="204"/>
      <c r="Q163" s="204">
        <v>2031</v>
      </c>
      <c r="R163" s="204"/>
      <c r="S163" s="204">
        <v>2032</v>
      </c>
      <c r="T163" s="204"/>
      <c r="U163" s="204">
        <v>2033</v>
      </c>
      <c r="V163" s="204"/>
      <c r="W163" s="204">
        <v>2034</v>
      </c>
      <c r="X163" s="204"/>
      <c r="Y163" s="228">
        <v>2035</v>
      </c>
      <c r="Z163" s="204"/>
      <c r="AA163" s="204">
        <v>2036</v>
      </c>
      <c r="AB163" s="204"/>
      <c r="AC163" s="204">
        <v>2037</v>
      </c>
      <c r="AD163" s="204"/>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2"/>
      <c r="BK163" s="202"/>
      <c r="BL163" s="202"/>
      <c r="BM163" s="202"/>
      <c r="BN163" s="202"/>
      <c r="BO163" s="202"/>
      <c r="BP163" s="202"/>
      <c r="BQ163" s="202"/>
      <c r="BR163" s="202"/>
      <c r="BS163" s="202"/>
      <c r="BT163" s="202"/>
      <c r="BU163" s="202"/>
      <c r="BV163" s="202"/>
      <c r="BW163" s="202"/>
      <c r="BX163" s="202"/>
      <c r="BY163" s="202"/>
      <c r="BZ163" s="202"/>
      <c r="CA163" s="202"/>
      <c r="CB163" s="202"/>
      <c r="CC163" s="202"/>
      <c r="CD163" s="202"/>
      <c r="CE163" s="202"/>
      <c r="CF163" s="202"/>
      <c r="CG163" s="202"/>
      <c r="CH163" s="202"/>
      <c r="CI163" s="202"/>
      <c r="CJ163" s="202"/>
      <c r="CK163" s="202"/>
      <c r="CL163" s="202"/>
      <c r="CM163" s="202"/>
      <c r="CN163" s="202"/>
      <c r="CO163" s="202"/>
      <c r="CP163" s="202"/>
    </row>
    <row r="164" spans="1:94" ht="16.5">
      <c r="A164" s="202"/>
      <c r="B164" s="202"/>
      <c r="C164" s="204" t="s">
        <v>529</v>
      </c>
      <c r="D164" s="204" t="s">
        <v>530</v>
      </c>
      <c r="E164" s="204" t="s">
        <v>529</v>
      </c>
      <c r="F164" s="204" t="s">
        <v>530</v>
      </c>
      <c r="G164" s="204" t="s">
        <v>529</v>
      </c>
      <c r="H164" s="204" t="s">
        <v>530</v>
      </c>
      <c r="I164" s="204" t="s">
        <v>529</v>
      </c>
      <c r="J164" s="204" t="s">
        <v>530</v>
      </c>
      <c r="K164" s="204" t="s">
        <v>529</v>
      </c>
      <c r="L164" s="204" t="s">
        <v>530</v>
      </c>
      <c r="M164" s="204" t="s">
        <v>529</v>
      </c>
      <c r="N164" s="204" t="s">
        <v>530</v>
      </c>
      <c r="O164" s="204" t="s">
        <v>529</v>
      </c>
      <c r="P164" s="204" t="s">
        <v>530</v>
      </c>
      <c r="Q164" s="204" t="s">
        <v>529</v>
      </c>
      <c r="R164" s="204" t="s">
        <v>530</v>
      </c>
      <c r="S164" s="204" t="s">
        <v>529</v>
      </c>
      <c r="T164" s="204" t="s">
        <v>530</v>
      </c>
      <c r="U164" s="204" t="s">
        <v>529</v>
      </c>
      <c r="V164" s="204" t="s">
        <v>530</v>
      </c>
      <c r="W164" s="204" t="s">
        <v>529</v>
      </c>
      <c r="X164" s="204" t="s">
        <v>530</v>
      </c>
      <c r="Y164" s="228" t="s">
        <v>529</v>
      </c>
      <c r="Z164" s="204" t="s">
        <v>530</v>
      </c>
      <c r="AA164" s="204" t="s">
        <v>529</v>
      </c>
      <c r="AB164" s="204" t="s">
        <v>530</v>
      </c>
      <c r="AC164" s="204" t="s">
        <v>529</v>
      </c>
      <c r="AD164" s="204" t="s">
        <v>530</v>
      </c>
      <c r="AE164" s="204" t="s">
        <v>529</v>
      </c>
      <c r="AF164" s="204" t="s">
        <v>530</v>
      </c>
      <c r="AG164" s="204" t="s">
        <v>529</v>
      </c>
      <c r="AH164" s="204" t="s">
        <v>530</v>
      </c>
      <c r="AI164" s="204" t="s">
        <v>529</v>
      </c>
      <c r="AJ164" s="204" t="s">
        <v>530</v>
      </c>
      <c r="AK164" s="204" t="s">
        <v>529</v>
      </c>
      <c r="AL164" s="204" t="s">
        <v>530</v>
      </c>
      <c r="AM164" s="204" t="s">
        <v>529</v>
      </c>
      <c r="AN164" s="204" t="s">
        <v>530</v>
      </c>
      <c r="AO164" s="204" t="s">
        <v>529</v>
      </c>
      <c r="AP164" s="204" t="s">
        <v>530</v>
      </c>
      <c r="AQ164" s="204" t="s">
        <v>529</v>
      </c>
      <c r="AR164" s="204" t="s">
        <v>530</v>
      </c>
      <c r="AS164" s="204" t="s">
        <v>529</v>
      </c>
      <c r="AT164" s="204" t="s">
        <v>530</v>
      </c>
      <c r="AU164" s="204" t="s">
        <v>529</v>
      </c>
      <c r="AV164" s="204" t="s">
        <v>530</v>
      </c>
      <c r="AW164" s="204" t="s">
        <v>529</v>
      </c>
      <c r="AX164" s="204" t="s">
        <v>530</v>
      </c>
      <c r="AY164" s="204" t="s">
        <v>529</v>
      </c>
      <c r="AZ164" s="204" t="s">
        <v>530</v>
      </c>
      <c r="BA164" s="204" t="s">
        <v>529</v>
      </c>
      <c r="BB164" s="204" t="s">
        <v>530</v>
      </c>
      <c r="BC164" s="204" t="s">
        <v>529</v>
      </c>
      <c r="BD164" s="204" t="s">
        <v>530</v>
      </c>
      <c r="BE164" s="204" t="s">
        <v>529</v>
      </c>
      <c r="BF164" s="204" t="s">
        <v>530</v>
      </c>
      <c r="BG164" s="204" t="s">
        <v>529</v>
      </c>
      <c r="BH164" s="204" t="s">
        <v>530</v>
      </c>
      <c r="BI164" s="204" t="s">
        <v>529</v>
      </c>
      <c r="BJ164" s="204" t="s">
        <v>530</v>
      </c>
      <c r="BK164" s="204" t="s">
        <v>529</v>
      </c>
      <c r="BL164" s="204" t="s">
        <v>530</v>
      </c>
      <c r="BM164" s="204" t="s">
        <v>529</v>
      </c>
      <c r="BN164" s="204" t="s">
        <v>530</v>
      </c>
      <c r="BO164" s="204" t="s">
        <v>529</v>
      </c>
      <c r="BP164" s="204" t="s">
        <v>530</v>
      </c>
      <c r="BQ164" s="204" t="s">
        <v>529</v>
      </c>
      <c r="BR164" s="204" t="s">
        <v>530</v>
      </c>
      <c r="BS164" s="204" t="s">
        <v>529</v>
      </c>
      <c r="BT164" s="204" t="s">
        <v>530</v>
      </c>
      <c r="BU164" s="204" t="s">
        <v>529</v>
      </c>
      <c r="BV164" s="204" t="s">
        <v>530</v>
      </c>
      <c r="BW164" s="204" t="s">
        <v>529</v>
      </c>
      <c r="BX164" s="204" t="s">
        <v>530</v>
      </c>
      <c r="BY164" s="204" t="s">
        <v>529</v>
      </c>
      <c r="BZ164" s="204" t="s">
        <v>530</v>
      </c>
      <c r="CA164" s="204" t="s">
        <v>529</v>
      </c>
      <c r="CB164" s="204" t="s">
        <v>530</v>
      </c>
      <c r="CC164" s="204" t="s">
        <v>529</v>
      </c>
      <c r="CD164" s="204" t="s">
        <v>530</v>
      </c>
      <c r="CE164" s="204" t="s">
        <v>529</v>
      </c>
      <c r="CF164" s="204" t="s">
        <v>530</v>
      </c>
      <c r="CG164" s="204" t="s">
        <v>529</v>
      </c>
      <c r="CH164" s="204" t="s">
        <v>530</v>
      </c>
      <c r="CI164" s="204" t="s">
        <v>529</v>
      </c>
      <c r="CJ164" s="204" t="s">
        <v>530</v>
      </c>
      <c r="CK164" s="204" t="s">
        <v>529</v>
      </c>
      <c r="CL164" s="204" t="s">
        <v>530</v>
      </c>
      <c r="CM164" s="204" t="s">
        <v>529</v>
      </c>
      <c r="CN164" s="204" t="s">
        <v>530</v>
      </c>
      <c r="CO164" s="202"/>
      <c r="CP164" s="202"/>
    </row>
    <row r="165" spans="1:94" ht="16.5">
      <c r="A165" s="202"/>
      <c r="B165" s="202" t="s">
        <v>531</v>
      </c>
      <c r="C165" s="204"/>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2"/>
      <c r="AF165" s="202"/>
      <c r="AG165" s="202"/>
      <c r="AH165" s="202"/>
      <c r="AI165" s="202"/>
      <c r="AJ165" s="202"/>
      <c r="AK165" s="202"/>
      <c r="AL165" s="202"/>
      <c r="AM165" s="202"/>
      <c r="AN165" s="202"/>
      <c r="AO165" s="202"/>
      <c r="AP165" s="202"/>
      <c r="AQ165" s="202"/>
      <c r="AR165" s="202"/>
      <c r="AS165" s="202"/>
      <c r="AT165" s="202"/>
      <c r="AU165" s="202"/>
      <c r="AV165" s="202"/>
      <c r="AW165" s="202"/>
      <c r="AX165" s="202"/>
      <c r="AY165" s="202"/>
      <c r="AZ165" s="202"/>
      <c r="BA165" s="202"/>
      <c r="BB165" s="202"/>
      <c r="BC165" s="202"/>
      <c r="BD165" s="202"/>
      <c r="BE165" s="202"/>
      <c r="BF165" s="202"/>
      <c r="BG165" s="202"/>
      <c r="BH165" s="202"/>
      <c r="BI165" s="202"/>
      <c r="BJ165" s="202"/>
      <c r="BK165" s="202"/>
      <c r="BL165" s="202"/>
      <c r="BM165" s="202"/>
      <c r="BN165" s="202"/>
      <c r="BO165" s="202"/>
      <c r="BP165" s="202"/>
      <c r="BQ165" s="202"/>
      <c r="BR165" s="202"/>
      <c r="BS165" s="202"/>
      <c r="BT165" s="202"/>
      <c r="BU165" s="202"/>
      <c r="BV165" s="202"/>
      <c r="BW165" s="202"/>
      <c r="BX165" s="202"/>
      <c r="BY165" s="202"/>
      <c r="BZ165" s="202"/>
      <c r="CA165" s="202"/>
      <c r="CB165" s="202"/>
      <c r="CC165" s="202"/>
      <c r="CD165" s="202"/>
      <c r="CE165" s="202"/>
      <c r="CF165" s="202"/>
      <c r="CG165" s="202"/>
      <c r="CH165" s="202"/>
      <c r="CI165" s="202"/>
      <c r="CJ165" s="202"/>
      <c r="CK165" s="202"/>
      <c r="CL165" s="202"/>
      <c r="CM165" s="202"/>
      <c r="CN165" s="202"/>
      <c r="CO165" s="202"/>
      <c r="CP165" s="202"/>
    </row>
    <row r="166" spans="1:94" ht="16.5">
      <c r="A166" s="202"/>
      <c r="B166" s="202" t="s">
        <v>435</v>
      </c>
      <c r="C166" s="229">
        <f>D52</f>
        <v>1</v>
      </c>
      <c r="D166" s="295">
        <f>D89/1000</f>
        <v>37.397790000000008</v>
      </c>
      <c r="E166" s="229">
        <f>E52</f>
        <v>1</v>
      </c>
      <c r="F166" s="295">
        <f>E89/1000</f>
        <v>36.126589999999993</v>
      </c>
      <c r="G166" s="229">
        <f>F52</f>
        <v>1</v>
      </c>
      <c r="H166" s="295">
        <f>F89/1000</f>
        <v>34.598880000000001</v>
      </c>
      <c r="I166" s="229">
        <f>G52</f>
        <v>10</v>
      </c>
      <c r="J166" s="295">
        <f>G89/1000</f>
        <v>360.4033</v>
      </c>
      <c r="K166" s="229">
        <f>H52</f>
        <v>0</v>
      </c>
      <c r="L166" s="295">
        <f>H89/1000</f>
        <v>0</v>
      </c>
      <c r="M166" s="204"/>
      <c r="N166" s="204"/>
      <c r="O166" s="204"/>
      <c r="P166" s="204"/>
      <c r="Q166" s="204"/>
      <c r="R166" s="204"/>
      <c r="S166" s="204"/>
      <c r="T166" s="204"/>
      <c r="U166" s="204"/>
      <c r="V166" s="204"/>
      <c r="W166" s="204"/>
      <c r="X166" s="204"/>
      <c r="Y166" s="204"/>
      <c r="Z166" s="204"/>
      <c r="AA166" s="204"/>
      <c r="AB166" s="204"/>
      <c r="AC166" s="204"/>
      <c r="AD166" s="204"/>
      <c r="AE166" s="202"/>
      <c r="AF166" s="202"/>
      <c r="AG166" s="202"/>
      <c r="AH166" s="202"/>
      <c r="AI166" s="202"/>
      <c r="AJ166" s="202"/>
      <c r="AK166" s="202"/>
      <c r="AL166" s="202"/>
      <c r="AM166" s="202"/>
      <c r="AN166" s="202"/>
      <c r="AO166" s="202"/>
      <c r="AP166" s="202"/>
      <c r="AQ166" s="202"/>
      <c r="AR166" s="202"/>
      <c r="AS166" s="202"/>
      <c r="AT166" s="202"/>
      <c r="AU166" s="202"/>
      <c r="AV166" s="202"/>
      <c r="AW166" s="202"/>
      <c r="AX166" s="202"/>
      <c r="AY166" s="202"/>
      <c r="AZ166" s="202"/>
      <c r="BA166" s="202"/>
      <c r="BB166" s="202"/>
      <c r="BC166" s="202"/>
      <c r="BD166" s="202"/>
      <c r="BE166" s="202"/>
      <c r="BF166" s="202"/>
      <c r="BG166" s="202"/>
      <c r="BH166" s="202"/>
      <c r="BI166" s="202"/>
      <c r="BJ166" s="202"/>
      <c r="BK166" s="202"/>
      <c r="BL166" s="202"/>
      <c r="BM166" s="202"/>
      <c r="BN166" s="202"/>
      <c r="BO166" s="202"/>
      <c r="BP166" s="202"/>
      <c r="BQ166" s="202"/>
      <c r="BR166" s="202"/>
      <c r="BS166" s="202"/>
      <c r="BT166" s="202"/>
      <c r="BU166" s="202"/>
      <c r="BV166" s="202"/>
      <c r="BW166" s="202"/>
      <c r="BX166" s="202"/>
      <c r="BY166" s="202"/>
      <c r="BZ166" s="202"/>
      <c r="CA166" s="202"/>
      <c r="CB166" s="202"/>
      <c r="CC166" s="202"/>
      <c r="CD166" s="202"/>
      <c r="CE166" s="202"/>
      <c r="CF166" s="202"/>
      <c r="CG166" s="202"/>
      <c r="CH166" s="202"/>
      <c r="CI166" s="202"/>
      <c r="CJ166" s="202"/>
      <c r="CK166" s="202"/>
      <c r="CL166" s="202"/>
      <c r="CM166" s="202"/>
      <c r="CN166" s="202"/>
      <c r="CO166" s="202"/>
      <c r="CP166" s="202"/>
    </row>
    <row r="167" spans="1:94" ht="16.5">
      <c r="A167" s="202"/>
      <c r="B167" s="202" t="s">
        <v>452</v>
      </c>
      <c r="C167" s="229">
        <f>D53</f>
        <v>4</v>
      </c>
      <c r="D167" s="295">
        <f>D96/1000</f>
        <v>400.66678000000002</v>
      </c>
      <c r="E167" s="229">
        <f>E53</f>
        <v>4</v>
      </c>
      <c r="F167" s="295">
        <f>E96/1000</f>
        <v>330.24910999999992</v>
      </c>
      <c r="G167" s="229">
        <f>F53</f>
        <v>4</v>
      </c>
      <c r="H167" s="295">
        <f>F96/1000</f>
        <v>257.20504999999997</v>
      </c>
      <c r="I167" s="229">
        <f>G53</f>
        <v>4</v>
      </c>
      <c r="J167" s="295">
        <f>G96/1000</f>
        <v>125.8288</v>
      </c>
      <c r="K167" s="229">
        <f>H53</f>
        <v>15</v>
      </c>
      <c r="L167" s="295">
        <f>H96/1000</f>
        <v>1044.3406500000001</v>
      </c>
      <c r="M167" s="204"/>
      <c r="N167" s="204"/>
      <c r="O167" s="204"/>
      <c r="P167" s="204"/>
      <c r="Q167" s="204"/>
      <c r="R167" s="204"/>
      <c r="S167" s="204"/>
      <c r="T167" s="204"/>
      <c r="U167" s="204"/>
      <c r="V167" s="204"/>
      <c r="W167" s="204"/>
      <c r="X167" s="204"/>
      <c r="Y167" s="204"/>
      <c r="Z167" s="204"/>
      <c r="AA167" s="204"/>
      <c r="AB167" s="204"/>
      <c r="AC167" s="204"/>
      <c r="AD167" s="204"/>
      <c r="AE167" s="202"/>
      <c r="AF167" s="202"/>
      <c r="AG167" s="202"/>
      <c r="AH167" s="202"/>
      <c r="AI167" s="202"/>
      <c r="AJ167" s="202"/>
      <c r="AK167" s="202"/>
      <c r="AL167" s="202"/>
      <c r="AM167" s="202"/>
      <c r="AN167" s="202"/>
      <c r="AO167" s="202"/>
      <c r="AP167" s="202"/>
      <c r="AQ167" s="202"/>
      <c r="AR167" s="202"/>
      <c r="AS167" s="202"/>
      <c r="AT167" s="202"/>
      <c r="AU167" s="202"/>
      <c r="AV167" s="202"/>
      <c r="AW167" s="202"/>
      <c r="AX167" s="202"/>
      <c r="AY167" s="202"/>
      <c r="AZ167" s="202"/>
      <c r="BA167" s="202"/>
      <c r="BB167" s="202"/>
      <c r="BC167" s="202"/>
      <c r="BD167" s="202"/>
      <c r="BE167" s="202"/>
      <c r="BF167" s="202"/>
      <c r="BG167" s="202"/>
      <c r="BH167" s="202"/>
      <c r="BI167" s="202"/>
      <c r="BJ167" s="202"/>
      <c r="BK167" s="202"/>
      <c r="BL167" s="202"/>
      <c r="BM167" s="202"/>
      <c r="BN167" s="202"/>
      <c r="BO167" s="202"/>
      <c r="BP167" s="202"/>
      <c r="BQ167" s="202"/>
      <c r="BR167" s="202"/>
      <c r="BS167" s="202"/>
      <c r="BT167" s="202"/>
      <c r="BU167" s="202"/>
      <c r="BV167" s="202"/>
      <c r="BW167" s="202"/>
      <c r="BX167" s="202"/>
      <c r="BY167" s="202"/>
      <c r="BZ167" s="202"/>
      <c r="CA167" s="202"/>
      <c r="CB167" s="202"/>
      <c r="CC167" s="202"/>
      <c r="CD167" s="202"/>
      <c r="CE167" s="202"/>
      <c r="CF167" s="202"/>
      <c r="CG167" s="202"/>
      <c r="CH167" s="202"/>
      <c r="CI167" s="202"/>
      <c r="CJ167" s="202"/>
      <c r="CK167" s="202"/>
      <c r="CL167" s="202"/>
      <c r="CM167" s="202"/>
      <c r="CN167" s="202"/>
      <c r="CO167" s="202"/>
      <c r="CP167" s="202"/>
    </row>
    <row r="168" spans="1:94" ht="16.5">
      <c r="A168" s="202"/>
      <c r="B168" s="202"/>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2"/>
      <c r="AF168" s="202"/>
      <c r="AG168" s="202"/>
      <c r="AH168" s="202"/>
      <c r="AI168" s="202"/>
      <c r="AJ168" s="202"/>
      <c r="AK168" s="202"/>
      <c r="AL168" s="202"/>
      <c r="AM168" s="202"/>
      <c r="AN168" s="202"/>
      <c r="AO168" s="202"/>
      <c r="AP168" s="202"/>
      <c r="AQ168" s="202"/>
      <c r="AR168" s="202"/>
      <c r="AS168" s="202"/>
      <c r="AT168" s="202"/>
      <c r="AU168" s="202"/>
      <c r="AV168" s="202"/>
      <c r="AW168" s="202"/>
      <c r="AX168" s="202"/>
      <c r="AY168" s="202"/>
      <c r="AZ168" s="202"/>
      <c r="BA168" s="202"/>
      <c r="BB168" s="202"/>
      <c r="BC168" s="202"/>
      <c r="BD168" s="202"/>
      <c r="BE168" s="202"/>
      <c r="BF168" s="202"/>
      <c r="BG168" s="202"/>
      <c r="BH168" s="202"/>
      <c r="BI168" s="202"/>
      <c r="BJ168" s="202"/>
      <c r="BK168" s="202"/>
      <c r="BL168" s="202"/>
      <c r="BM168" s="202"/>
      <c r="BN168" s="202"/>
      <c r="BO168" s="202"/>
      <c r="BP168" s="202"/>
      <c r="BQ168" s="202"/>
      <c r="BR168" s="202"/>
      <c r="BS168" s="202"/>
      <c r="BT168" s="202"/>
      <c r="BU168" s="202"/>
      <c r="BV168" s="202"/>
      <c r="BW168" s="202"/>
      <c r="BX168" s="202"/>
      <c r="BY168" s="202"/>
      <c r="BZ168" s="202"/>
      <c r="CA168" s="202"/>
      <c r="CB168" s="202"/>
      <c r="CC168" s="202"/>
      <c r="CD168" s="202"/>
      <c r="CE168" s="202"/>
      <c r="CF168" s="202"/>
      <c r="CG168" s="202"/>
      <c r="CH168" s="202"/>
      <c r="CI168" s="202"/>
      <c r="CJ168" s="202"/>
      <c r="CK168" s="202"/>
      <c r="CL168" s="202"/>
      <c r="CM168" s="202"/>
      <c r="CN168" s="202"/>
      <c r="CO168" s="202"/>
      <c r="CP168" s="202"/>
    </row>
    <row r="169" spans="1:94" ht="16.5">
      <c r="A169" s="202"/>
      <c r="B169" s="202" t="s">
        <v>532</v>
      </c>
      <c r="C169" s="204"/>
      <c r="D169" s="229"/>
      <c r="E169" s="204"/>
      <c r="F169" s="229"/>
      <c r="G169" s="204"/>
      <c r="H169" s="229"/>
      <c r="I169" s="204"/>
      <c r="J169" s="229"/>
      <c r="K169" s="204"/>
      <c r="L169" s="229"/>
      <c r="M169" s="204"/>
      <c r="N169" s="229"/>
      <c r="O169" s="204"/>
      <c r="P169" s="229"/>
      <c r="Q169" s="204"/>
      <c r="R169" s="229"/>
      <c r="S169" s="204"/>
      <c r="T169" s="229"/>
      <c r="U169" s="204"/>
      <c r="V169" s="229"/>
      <c r="W169" s="204"/>
      <c r="X169" s="229"/>
      <c r="Y169" s="204"/>
      <c r="Z169" s="229"/>
      <c r="AA169" s="204"/>
      <c r="AB169" s="229"/>
      <c r="AC169" s="204"/>
      <c r="AD169" s="229"/>
      <c r="AE169" s="204"/>
      <c r="AF169" s="229"/>
      <c r="AG169" s="204"/>
      <c r="AH169" s="229"/>
      <c r="AI169" s="204"/>
      <c r="AJ169" s="229"/>
      <c r="AK169" s="204"/>
      <c r="AL169" s="229"/>
      <c r="AM169" s="204"/>
      <c r="AN169" s="229"/>
      <c r="AO169" s="204"/>
      <c r="AP169" s="229"/>
      <c r="AQ169" s="204"/>
      <c r="AR169" s="229"/>
      <c r="AS169" s="204"/>
      <c r="AT169" s="229"/>
      <c r="AU169" s="204"/>
      <c r="AV169" s="229"/>
      <c r="AW169" s="204"/>
      <c r="AX169" s="229"/>
      <c r="AY169" s="204"/>
      <c r="AZ169" s="229"/>
      <c r="BA169" s="204"/>
      <c r="BB169" s="229"/>
      <c r="BC169" s="204"/>
      <c r="BD169" s="229"/>
      <c r="BE169" s="204"/>
      <c r="BF169" s="229"/>
      <c r="BG169" s="204"/>
      <c r="BH169" s="229"/>
      <c r="BI169" s="204"/>
      <c r="BJ169" s="229"/>
      <c r="BK169" s="204"/>
      <c r="BL169" s="229"/>
      <c r="BM169" s="204"/>
      <c r="BN169" s="229"/>
      <c r="BO169" s="204"/>
      <c r="BP169" s="229"/>
      <c r="BQ169" s="204"/>
      <c r="BR169" s="229"/>
      <c r="BS169" s="204"/>
      <c r="BT169" s="229"/>
      <c r="BU169" s="204"/>
      <c r="BV169" s="229"/>
      <c r="BW169" s="204"/>
      <c r="BX169" s="229"/>
      <c r="BY169" s="204"/>
      <c r="BZ169" s="229"/>
      <c r="CA169" s="204"/>
      <c r="CB169" s="229"/>
      <c r="CC169" s="204"/>
      <c r="CD169" s="229"/>
      <c r="CE169" s="204"/>
      <c r="CF169" s="229"/>
      <c r="CG169" s="204"/>
      <c r="CH169" s="229"/>
      <c r="CI169" s="204"/>
      <c r="CJ169" s="229"/>
      <c r="CK169" s="204"/>
      <c r="CL169" s="229"/>
      <c r="CM169" s="204"/>
      <c r="CN169" s="229"/>
      <c r="CO169" s="202"/>
      <c r="CP169" s="202"/>
    </row>
    <row r="170" spans="1:94" ht="16.5">
      <c r="A170" s="202"/>
      <c r="B170" s="202" t="s">
        <v>513</v>
      </c>
      <c r="C170" s="204"/>
      <c r="D170" s="229">
        <f>$D$107/1000</f>
        <v>28.486310439348145</v>
      </c>
      <c r="E170" s="204"/>
      <c r="F170" s="229">
        <f t="shared" ref="F170" si="25">$D$107/1000</f>
        <v>28.486310439348145</v>
      </c>
      <c r="G170" s="204"/>
      <c r="H170" s="229">
        <f t="shared" ref="H170" si="26">$D$107/1000</f>
        <v>28.486310439348145</v>
      </c>
      <c r="I170" s="204"/>
      <c r="J170" s="229">
        <f t="shared" ref="J170" si="27">$D$107/1000</f>
        <v>28.486310439348145</v>
      </c>
      <c r="K170" s="204"/>
      <c r="L170" s="229">
        <f t="shared" ref="L170" si="28">$D$107/1000</f>
        <v>28.486310439348145</v>
      </c>
      <c r="M170" s="204"/>
      <c r="N170" s="229">
        <f t="shared" ref="N170:AB170" si="29">$D$107/1000</f>
        <v>28.486310439348145</v>
      </c>
      <c r="O170" s="204"/>
      <c r="P170" s="229">
        <f t="shared" ref="P170" si="30">$D$107/1000</f>
        <v>28.486310439348145</v>
      </c>
      <c r="Q170" s="204"/>
      <c r="R170" s="229">
        <f t="shared" ref="R170" si="31">$D$107/1000</f>
        <v>28.486310439348145</v>
      </c>
      <c r="S170" s="204"/>
      <c r="T170" s="229">
        <f t="shared" ref="T170:AH170" si="32">$D$107/1000</f>
        <v>28.486310439348145</v>
      </c>
      <c r="U170" s="204"/>
      <c r="V170" s="229">
        <f t="shared" ref="V170:AJ170" si="33">$D$107/1000</f>
        <v>28.486310439348145</v>
      </c>
      <c r="W170" s="204"/>
      <c r="X170" s="229">
        <f t="shared" ref="X170:AL170" si="34">$D$107/1000</f>
        <v>28.486310439348145</v>
      </c>
      <c r="Y170" s="204"/>
      <c r="Z170" s="229">
        <f t="shared" ref="Z170:AN170" si="35">$D$107/1000</f>
        <v>28.486310439348145</v>
      </c>
      <c r="AA170" s="204"/>
      <c r="AB170" s="229">
        <f t="shared" si="29"/>
        <v>28.486310439348145</v>
      </c>
      <c r="AC170" s="204"/>
      <c r="AD170" s="229">
        <f t="shared" ref="AD170" si="36">$D$107/1000</f>
        <v>28.486310439348145</v>
      </c>
      <c r="AE170" s="204"/>
      <c r="AF170" s="229">
        <f t="shared" ref="AF170" si="37">$D$107/1000</f>
        <v>28.486310439348145</v>
      </c>
      <c r="AG170" s="204"/>
      <c r="AH170" s="229">
        <f t="shared" si="32"/>
        <v>28.486310439348145</v>
      </c>
      <c r="AI170" s="204"/>
      <c r="AJ170" s="229">
        <f t="shared" si="33"/>
        <v>28.486310439348145</v>
      </c>
      <c r="AK170" s="204"/>
      <c r="AL170" s="229">
        <f t="shared" si="34"/>
        <v>28.486310439348145</v>
      </c>
      <c r="AM170" s="204"/>
      <c r="AN170" s="229">
        <f t="shared" si="35"/>
        <v>28.486310439348145</v>
      </c>
      <c r="AO170" s="204"/>
      <c r="AP170" s="229">
        <f t="shared" ref="AP170" si="38">$D$107/1000</f>
        <v>28.486310439348145</v>
      </c>
      <c r="AQ170" s="204"/>
      <c r="AR170" s="229">
        <f t="shared" ref="AR170:CD170" si="39">$D$107/1000</f>
        <v>28.486310439348145</v>
      </c>
      <c r="AS170" s="204"/>
      <c r="AT170" s="229">
        <f t="shared" ref="AT170:CF170" si="40">$D$107/1000</f>
        <v>28.486310439348145</v>
      </c>
      <c r="AU170" s="204"/>
      <c r="AV170" s="229">
        <f t="shared" ref="AV170:CH170" si="41">$D$107/1000</f>
        <v>28.486310439348145</v>
      </c>
      <c r="AW170" s="204"/>
      <c r="AX170" s="229">
        <f t="shared" ref="AX170:CJ170" si="42">$D$107/1000</f>
        <v>28.486310439348145</v>
      </c>
      <c r="AY170" s="204"/>
      <c r="AZ170" s="229">
        <f t="shared" ref="AZ170:CL170" si="43">$D$107/1000</f>
        <v>28.486310439348145</v>
      </c>
      <c r="BA170" s="204"/>
      <c r="BB170" s="296">
        <f t="shared" ref="BB170:CN170" si="44">$D$107/1000</f>
        <v>28.486310439348145</v>
      </c>
      <c r="BC170" s="297"/>
      <c r="BD170" s="296">
        <f t="shared" ref="BD170" si="45">$D$107/1000</f>
        <v>28.486310439348145</v>
      </c>
      <c r="BE170" s="297"/>
      <c r="BF170" s="296">
        <f t="shared" ref="BF170:BT170" si="46">$D$107/1000</f>
        <v>28.486310439348145</v>
      </c>
      <c r="BG170" s="297"/>
      <c r="BH170" s="296">
        <f t="shared" ref="BH170:BV170" si="47">$D$107/1000</f>
        <v>28.486310439348145</v>
      </c>
      <c r="BI170" s="297"/>
      <c r="BJ170" s="296">
        <f t="shared" ref="BJ170:BX170" si="48">$D$107/1000</f>
        <v>28.486310439348145</v>
      </c>
      <c r="BK170" s="297"/>
      <c r="BL170" s="296">
        <f t="shared" ref="BL170:BZ170" si="49">$D$107/1000</f>
        <v>28.486310439348145</v>
      </c>
      <c r="BM170" s="297"/>
      <c r="BN170" s="296">
        <f t="shared" si="43"/>
        <v>28.486310439348145</v>
      </c>
      <c r="BO170" s="297"/>
      <c r="BP170" s="296">
        <f t="shared" ref="BP170" si="50">$D$107/1000</f>
        <v>28.486310439348145</v>
      </c>
      <c r="BQ170" s="297"/>
      <c r="BR170" s="296">
        <f t="shared" ref="BR170" si="51">$D$107/1000</f>
        <v>28.486310439348145</v>
      </c>
      <c r="BS170" s="297"/>
      <c r="BT170" s="296">
        <f t="shared" si="46"/>
        <v>28.486310439348145</v>
      </c>
      <c r="BU170" s="297"/>
      <c r="BV170" s="296">
        <f t="shared" si="47"/>
        <v>28.486310439348145</v>
      </c>
      <c r="BW170" s="297"/>
      <c r="BX170" s="296">
        <f t="shared" si="48"/>
        <v>28.486310439348145</v>
      </c>
      <c r="BY170" s="297"/>
      <c r="BZ170" s="296">
        <f t="shared" si="49"/>
        <v>28.486310439348145</v>
      </c>
      <c r="CA170" s="297"/>
      <c r="CB170" s="296">
        <f t="shared" ref="CB170" si="52">$D$107/1000</f>
        <v>28.486310439348145</v>
      </c>
      <c r="CC170" s="297"/>
      <c r="CD170" s="296">
        <f t="shared" si="39"/>
        <v>28.486310439348145</v>
      </c>
      <c r="CE170" s="297"/>
      <c r="CF170" s="296">
        <f t="shared" si="40"/>
        <v>28.486310439348145</v>
      </c>
      <c r="CG170" s="297"/>
      <c r="CH170" s="296">
        <f t="shared" si="41"/>
        <v>28.486310439348145</v>
      </c>
      <c r="CI170" s="297"/>
      <c r="CJ170" s="296">
        <f t="shared" si="42"/>
        <v>28.486310439348145</v>
      </c>
      <c r="CK170" s="297"/>
      <c r="CL170" s="296">
        <f t="shared" si="43"/>
        <v>28.486310439348145</v>
      </c>
      <c r="CM170" s="297"/>
      <c r="CN170" s="296">
        <f t="shared" si="44"/>
        <v>28.486310439348145</v>
      </c>
      <c r="CO170" s="202"/>
      <c r="CP170" s="202"/>
    </row>
    <row r="171" spans="1:94" ht="16.5">
      <c r="A171" s="202"/>
      <c r="B171" s="202" t="s">
        <v>452</v>
      </c>
      <c r="C171" s="205"/>
      <c r="D171" s="229">
        <f>$D$108/1000</f>
        <v>143.60596811650373</v>
      </c>
      <c r="E171" s="205"/>
      <c r="F171" s="229">
        <f t="shared" ref="F171" si="53">$D$108/1000</f>
        <v>143.60596811650373</v>
      </c>
      <c r="G171" s="205"/>
      <c r="H171" s="229">
        <f t="shared" ref="H171" si="54">$D$108/1000</f>
        <v>143.60596811650373</v>
      </c>
      <c r="I171" s="205"/>
      <c r="J171" s="229">
        <f t="shared" ref="J171" si="55">$D$108/1000</f>
        <v>143.60596811650373</v>
      </c>
      <c r="K171" s="205"/>
      <c r="L171" s="229">
        <f t="shared" ref="L171" si="56">$D$108/1000</f>
        <v>143.60596811650373</v>
      </c>
      <c r="M171" s="205"/>
      <c r="N171" s="229">
        <f t="shared" ref="N171:AB171" si="57">$D$108/1000</f>
        <v>143.60596811650373</v>
      </c>
      <c r="O171" s="205"/>
      <c r="P171" s="229">
        <f t="shared" ref="P171" si="58">$D$108/1000</f>
        <v>143.60596811650373</v>
      </c>
      <c r="Q171" s="205"/>
      <c r="R171" s="229">
        <f t="shared" ref="R171" si="59">$D$108/1000</f>
        <v>143.60596811650373</v>
      </c>
      <c r="S171" s="205"/>
      <c r="T171" s="229">
        <f t="shared" ref="T171:AH171" si="60">$D$108/1000</f>
        <v>143.60596811650373</v>
      </c>
      <c r="U171" s="205"/>
      <c r="V171" s="229">
        <f t="shared" ref="V171:AJ171" si="61">$D$108/1000</f>
        <v>143.60596811650373</v>
      </c>
      <c r="W171" s="205"/>
      <c r="X171" s="229">
        <f t="shared" ref="X171:AL171" si="62">$D$108/1000</f>
        <v>143.60596811650373</v>
      </c>
      <c r="Y171" s="205"/>
      <c r="Z171" s="229">
        <f t="shared" ref="Z171:AN171" si="63">$D$108/1000</f>
        <v>143.60596811650373</v>
      </c>
      <c r="AA171" s="205"/>
      <c r="AB171" s="229">
        <f t="shared" si="57"/>
        <v>143.60596811650373</v>
      </c>
      <c r="AC171" s="205"/>
      <c r="AD171" s="229">
        <f t="shared" ref="AD171" si="64">$D$108/1000</f>
        <v>143.60596811650373</v>
      </c>
      <c r="AE171" s="205"/>
      <c r="AF171" s="229">
        <f t="shared" ref="AF171" si="65">$D$108/1000</f>
        <v>143.60596811650373</v>
      </c>
      <c r="AG171" s="205"/>
      <c r="AH171" s="229">
        <f t="shared" si="60"/>
        <v>143.60596811650373</v>
      </c>
      <c r="AI171" s="205"/>
      <c r="AJ171" s="229">
        <f t="shared" si="61"/>
        <v>143.60596811650373</v>
      </c>
      <c r="AK171" s="205"/>
      <c r="AL171" s="229">
        <f t="shared" si="62"/>
        <v>143.60596811650373</v>
      </c>
      <c r="AM171" s="205"/>
      <c r="AN171" s="229">
        <f t="shared" si="63"/>
        <v>143.60596811650373</v>
      </c>
      <c r="AO171" s="205"/>
      <c r="AP171" s="229">
        <f t="shared" ref="AP171" si="66">$D$108/1000</f>
        <v>143.60596811650373</v>
      </c>
      <c r="AQ171" s="205"/>
      <c r="AR171" s="229">
        <f t="shared" ref="AR171:CD171" si="67">$D$108/1000</f>
        <v>143.60596811650373</v>
      </c>
      <c r="AS171" s="205"/>
      <c r="AT171" s="229">
        <f t="shared" ref="AT171:CF171" si="68">$D$108/1000</f>
        <v>143.60596811650373</v>
      </c>
      <c r="AU171" s="205"/>
      <c r="AV171" s="229">
        <f t="shared" ref="AV171:CH171" si="69">$D$108/1000</f>
        <v>143.60596811650373</v>
      </c>
      <c r="AW171" s="205"/>
      <c r="AX171" s="229">
        <f t="shared" ref="AX171:CJ171" si="70">$D$108/1000</f>
        <v>143.60596811650373</v>
      </c>
      <c r="AY171" s="205"/>
      <c r="AZ171" s="229">
        <f t="shared" ref="AZ171:CL171" si="71">$D$108/1000</f>
        <v>143.60596811650373</v>
      </c>
      <c r="BA171" s="205"/>
      <c r="BB171" s="296">
        <f t="shared" ref="BB171:CN171" si="72">$D$108/1000</f>
        <v>143.60596811650373</v>
      </c>
      <c r="BC171" s="298"/>
      <c r="BD171" s="296">
        <f t="shared" ref="BD171" si="73">$D$108/1000</f>
        <v>143.60596811650373</v>
      </c>
      <c r="BE171" s="298"/>
      <c r="BF171" s="296">
        <f t="shared" ref="BF171:BT171" si="74">$D$108/1000</f>
        <v>143.60596811650373</v>
      </c>
      <c r="BG171" s="298"/>
      <c r="BH171" s="296">
        <f t="shared" ref="BH171:BV171" si="75">$D$108/1000</f>
        <v>143.60596811650373</v>
      </c>
      <c r="BI171" s="298"/>
      <c r="BJ171" s="296">
        <f t="shared" ref="BJ171:BX171" si="76">$D$108/1000</f>
        <v>143.60596811650373</v>
      </c>
      <c r="BK171" s="298"/>
      <c r="BL171" s="296">
        <f t="shared" ref="BL171:BZ171" si="77">$D$108/1000</f>
        <v>143.60596811650373</v>
      </c>
      <c r="BM171" s="298"/>
      <c r="BN171" s="296">
        <f t="shared" si="71"/>
        <v>143.60596811650373</v>
      </c>
      <c r="BO171" s="298"/>
      <c r="BP171" s="296">
        <f t="shared" ref="BP171" si="78">$D$108/1000</f>
        <v>143.60596811650373</v>
      </c>
      <c r="BQ171" s="298"/>
      <c r="BR171" s="296">
        <f t="shared" ref="BR171" si="79">$D$108/1000</f>
        <v>143.60596811650373</v>
      </c>
      <c r="BS171" s="298"/>
      <c r="BT171" s="296">
        <f t="shared" si="74"/>
        <v>143.60596811650373</v>
      </c>
      <c r="BU171" s="298"/>
      <c r="BV171" s="296">
        <f t="shared" si="75"/>
        <v>143.60596811650373</v>
      </c>
      <c r="BW171" s="298"/>
      <c r="BX171" s="296">
        <f t="shared" si="76"/>
        <v>143.60596811650373</v>
      </c>
      <c r="BY171" s="298"/>
      <c r="BZ171" s="296">
        <f t="shared" si="77"/>
        <v>143.60596811650373</v>
      </c>
      <c r="CA171" s="298"/>
      <c r="CB171" s="296">
        <f t="shared" ref="CB171" si="80">$D$108/1000</f>
        <v>143.60596811650373</v>
      </c>
      <c r="CC171" s="298"/>
      <c r="CD171" s="296">
        <f t="shared" si="67"/>
        <v>143.60596811650373</v>
      </c>
      <c r="CE171" s="298"/>
      <c r="CF171" s="296">
        <f t="shared" si="68"/>
        <v>143.60596811650373</v>
      </c>
      <c r="CG171" s="298"/>
      <c r="CH171" s="296">
        <f t="shared" si="69"/>
        <v>143.60596811650373</v>
      </c>
      <c r="CI171" s="298"/>
      <c r="CJ171" s="296">
        <f t="shared" si="70"/>
        <v>143.60596811650373</v>
      </c>
      <c r="CK171" s="298"/>
      <c r="CL171" s="296">
        <f t="shared" si="71"/>
        <v>143.60596811650373</v>
      </c>
      <c r="CM171" s="298"/>
      <c r="CN171" s="296">
        <f t="shared" si="72"/>
        <v>143.60596811650373</v>
      </c>
      <c r="CO171" s="202"/>
      <c r="CP171" s="202"/>
    </row>
    <row r="172" spans="1:94" ht="16.5">
      <c r="A172" s="202"/>
      <c r="B172" s="202"/>
      <c r="C172" s="202"/>
      <c r="D172" s="205"/>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row>
    <row r="173" spans="1:94" ht="16.5">
      <c r="A173" s="202"/>
      <c r="B173" s="202"/>
      <c r="C173" s="202"/>
      <c r="D173" s="205"/>
      <c r="E173" s="202"/>
      <c r="F173" s="202"/>
      <c r="G173" s="202"/>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row>
    <row r="174" spans="1:94" ht="16.5">
      <c r="A174" s="202"/>
      <c r="B174" s="202"/>
      <c r="C174" s="202"/>
      <c r="D174" s="205"/>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row>
    <row r="175" spans="1:94" ht="16.5">
      <c r="A175" s="202"/>
      <c r="B175" s="202"/>
      <c r="C175" s="202"/>
      <c r="D175" s="205"/>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row>
    <row r="176" spans="1:94" ht="16.5">
      <c r="A176" s="202"/>
      <c r="B176" s="202"/>
      <c r="C176" s="202"/>
      <c r="D176" s="205"/>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202"/>
      <c r="BS176" s="202"/>
      <c r="BT176" s="202"/>
      <c r="BU176" s="202"/>
      <c r="BV176" s="202"/>
      <c r="BW176" s="202"/>
      <c r="BX176" s="202"/>
      <c r="BY176" s="202"/>
      <c r="BZ176" s="202"/>
      <c r="CA176" s="202"/>
      <c r="CB176" s="202"/>
      <c r="CC176" s="202"/>
      <c r="CD176" s="202"/>
      <c r="CE176" s="202"/>
      <c r="CF176" s="202"/>
      <c r="CG176" s="202"/>
      <c r="CH176" s="202"/>
      <c r="CI176" s="202"/>
      <c r="CJ176" s="202"/>
      <c r="CK176" s="202"/>
      <c r="CL176" s="202"/>
      <c r="CM176" s="202"/>
      <c r="CN176" s="202"/>
      <c r="CO176" s="202"/>
      <c r="CP176" s="202"/>
    </row>
    <row r="177" spans="1:94" ht="16.5">
      <c r="A177" s="202"/>
      <c r="B177" s="202"/>
      <c r="C177" s="202"/>
      <c r="D177" s="205"/>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2"/>
      <c r="AR177" s="202"/>
      <c r="AS177" s="202"/>
      <c r="AT177" s="202"/>
      <c r="AU177" s="202"/>
      <c r="AV177" s="202"/>
      <c r="AW177" s="202"/>
      <c r="AX177" s="202"/>
      <c r="AY177" s="202"/>
      <c r="AZ177" s="202"/>
      <c r="BA177" s="202"/>
      <c r="BB177" s="202"/>
      <c r="BC177" s="202"/>
      <c r="BD177" s="202"/>
      <c r="BE177" s="202"/>
      <c r="BF177" s="202"/>
      <c r="BG177" s="202"/>
      <c r="BH177" s="202"/>
      <c r="BI177" s="202"/>
      <c r="BJ177" s="202"/>
      <c r="BK177" s="202"/>
      <c r="BL177" s="202"/>
      <c r="BM177" s="202"/>
      <c r="BN177" s="202"/>
      <c r="BO177" s="202"/>
      <c r="BP177" s="202"/>
      <c r="BQ177" s="202"/>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202"/>
      <c r="CN177" s="202"/>
      <c r="CO177" s="202"/>
      <c r="CP177" s="202"/>
    </row>
    <row r="178" spans="1:94" ht="16.5">
      <c r="A178" s="202"/>
      <c r="B178" s="202"/>
      <c r="C178" s="202"/>
      <c r="D178" s="205"/>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row>
    <row r="179" spans="1:94" ht="16.5">
      <c r="A179" s="202"/>
      <c r="B179" s="202"/>
      <c r="C179" s="202"/>
      <c r="D179" s="205"/>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c r="AP179" s="202"/>
      <c r="AQ179" s="202"/>
      <c r="AR179" s="202"/>
      <c r="AS179" s="202"/>
      <c r="AT179" s="202"/>
      <c r="AU179" s="202"/>
      <c r="AV179" s="202"/>
      <c r="AW179" s="202"/>
      <c r="AX179" s="202"/>
      <c r="AY179" s="202"/>
      <c r="AZ179" s="202"/>
      <c r="BA179" s="202"/>
      <c r="BB179" s="202"/>
      <c r="BC179" s="202"/>
      <c r="BD179" s="202"/>
      <c r="BE179" s="202"/>
      <c r="BF179" s="202"/>
      <c r="BG179" s="202"/>
      <c r="BH179" s="202"/>
      <c r="BI179" s="202"/>
      <c r="BJ179" s="202"/>
      <c r="BK179" s="202"/>
      <c r="BL179" s="202"/>
      <c r="BM179" s="202"/>
      <c r="BN179" s="202"/>
      <c r="BO179" s="202"/>
      <c r="BP179" s="202"/>
      <c r="BQ179" s="202"/>
      <c r="BR179" s="202"/>
      <c r="BS179" s="202"/>
      <c r="BT179" s="202"/>
      <c r="BU179" s="202"/>
      <c r="BV179" s="202"/>
      <c r="BW179" s="202"/>
      <c r="BX179" s="202"/>
      <c r="BY179" s="202"/>
      <c r="BZ179" s="202"/>
      <c r="CA179" s="202"/>
      <c r="CB179" s="202"/>
      <c r="CC179" s="202"/>
      <c r="CD179" s="202"/>
      <c r="CE179" s="202"/>
      <c r="CF179" s="202"/>
      <c r="CG179" s="202"/>
      <c r="CH179" s="202"/>
      <c r="CI179" s="202"/>
      <c r="CJ179" s="202"/>
      <c r="CK179" s="202"/>
      <c r="CL179" s="202"/>
      <c r="CM179" s="202"/>
      <c r="CN179" s="202"/>
      <c r="CO179" s="202"/>
      <c r="CP179" s="202"/>
    </row>
    <row r="180" spans="1:94" ht="16.5">
      <c r="A180" s="202"/>
      <c r="B180" s="202"/>
      <c r="C180" s="202"/>
      <c r="D180" s="205"/>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c r="AP180" s="202"/>
      <c r="AQ180" s="202"/>
      <c r="AR180" s="202"/>
      <c r="AS180" s="202"/>
      <c r="AT180" s="202"/>
      <c r="AU180" s="202"/>
      <c r="AV180" s="202"/>
      <c r="AW180" s="202"/>
      <c r="AX180" s="202"/>
      <c r="AY180" s="202"/>
      <c r="AZ180" s="202"/>
      <c r="BA180" s="202"/>
      <c r="BB180" s="202"/>
      <c r="BC180" s="202"/>
      <c r="BD180" s="202"/>
      <c r="BE180" s="202"/>
      <c r="BF180" s="202"/>
      <c r="BG180" s="202"/>
      <c r="BH180" s="202"/>
      <c r="BI180" s="202"/>
      <c r="BJ180" s="202"/>
      <c r="BK180" s="202"/>
      <c r="BL180" s="202"/>
      <c r="BM180" s="202"/>
      <c r="BN180" s="202"/>
      <c r="BO180" s="202"/>
      <c r="BP180" s="202"/>
      <c r="BQ180" s="202"/>
      <c r="BR180" s="202"/>
      <c r="BS180" s="202"/>
      <c r="BT180" s="202"/>
      <c r="BU180" s="202"/>
      <c r="BV180" s="202"/>
      <c r="BW180" s="202"/>
      <c r="BX180" s="202"/>
      <c r="BY180" s="202"/>
      <c r="BZ180" s="202"/>
      <c r="CA180" s="202"/>
      <c r="CB180" s="202"/>
      <c r="CC180" s="202"/>
      <c r="CD180" s="202"/>
      <c r="CE180" s="202"/>
      <c r="CF180" s="202"/>
      <c r="CG180" s="202"/>
      <c r="CH180" s="202"/>
      <c r="CI180" s="202"/>
      <c r="CJ180" s="202"/>
      <c r="CK180" s="202"/>
      <c r="CL180" s="202"/>
      <c r="CM180" s="202"/>
      <c r="CN180" s="202"/>
      <c r="CO180" s="202"/>
      <c r="CP180" s="202"/>
    </row>
    <row r="181" spans="1:94" ht="16.5">
      <c r="A181" s="202"/>
      <c r="B181" s="202"/>
      <c r="C181" s="202"/>
      <c r="D181" s="205"/>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202"/>
      <c r="AV181" s="202"/>
      <c r="AW181" s="202"/>
      <c r="AX181" s="202"/>
      <c r="AY181" s="202"/>
      <c r="AZ181" s="202"/>
      <c r="BA181" s="202"/>
      <c r="BB181" s="202"/>
      <c r="BC181" s="202"/>
      <c r="BD181" s="202"/>
      <c r="BE181" s="202"/>
      <c r="BF181" s="202"/>
      <c r="BG181" s="202"/>
      <c r="BH181" s="202"/>
      <c r="BI181" s="202"/>
      <c r="BJ181" s="202"/>
      <c r="BK181" s="202"/>
      <c r="BL181" s="202"/>
      <c r="BM181" s="202"/>
      <c r="BN181" s="202"/>
      <c r="BO181" s="202"/>
      <c r="BP181" s="202"/>
      <c r="BQ181" s="202"/>
      <c r="BR181" s="202"/>
      <c r="BS181" s="202"/>
      <c r="BT181" s="202"/>
      <c r="BU181" s="202"/>
      <c r="BV181" s="202"/>
      <c r="BW181" s="202"/>
      <c r="BX181" s="202"/>
      <c r="BY181" s="202"/>
      <c r="BZ181" s="202"/>
      <c r="CA181" s="202"/>
      <c r="CB181" s="202"/>
      <c r="CC181" s="202"/>
      <c r="CD181" s="202"/>
      <c r="CE181" s="202"/>
      <c r="CF181" s="202"/>
      <c r="CG181" s="202"/>
      <c r="CH181" s="202"/>
      <c r="CI181" s="202"/>
      <c r="CJ181" s="202"/>
      <c r="CK181" s="202"/>
      <c r="CL181" s="202"/>
      <c r="CM181" s="202"/>
      <c r="CN181" s="202"/>
      <c r="CO181" s="202"/>
      <c r="CP181" s="202"/>
    </row>
    <row r="182" spans="1:94" ht="16.5">
      <c r="A182" s="202"/>
      <c r="B182" s="202"/>
      <c r="C182" s="202"/>
      <c r="D182" s="205"/>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c r="AP182" s="202"/>
      <c r="AQ182" s="202"/>
      <c r="AR182" s="202"/>
      <c r="AS182" s="202"/>
      <c r="AT182" s="202"/>
      <c r="AU182" s="202"/>
      <c r="AV182" s="202"/>
      <c r="AW182" s="202"/>
      <c r="AX182" s="202"/>
      <c r="AY182" s="202"/>
      <c r="AZ182" s="202"/>
      <c r="BA182" s="202"/>
      <c r="BB182" s="202"/>
      <c r="BC182" s="202"/>
      <c r="BD182" s="202"/>
      <c r="BE182" s="202"/>
      <c r="BF182" s="202"/>
      <c r="BG182" s="202"/>
      <c r="BH182" s="202"/>
      <c r="BI182" s="202"/>
      <c r="BJ182" s="202"/>
      <c r="BK182" s="202"/>
      <c r="BL182" s="202"/>
      <c r="BM182" s="202"/>
      <c r="BN182" s="202"/>
      <c r="BO182" s="202"/>
      <c r="BP182" s="202"/>
      <c r="BQ182" s="202"/>
      <c r="BR182" s="202"/>
      <c r="BS182" s="202"/>
      <c r="BT182" s="202"/>
      <c r="BU182" s="202"/>
      <c r="BV182" s="202"/>
      <c r="BW182" s="202"/>
      <c r="BX182" s="202"/>
      <c r="BY182" s="202"/>
      <c r="BZ182" s="202"/>
      <c r="CA182" s="202"/>
      <c r="CB182" s="202"/>
      <c r="CC182" s="202"/>
      <c r="CD182" s="202"/>
      <c r="CE182" s="202"/>
      <c r="CF182" s="202"/>
      <c r="CG182" s="202"/>
      <c r="CH182" s="202"/>
      <c r="CI182" s="202"/>
      <c r="CJ182" s="202"/>
      <c r="CK182" s="202"/>
      <c r="CL182" s="202"/>
      <c r="CM182" s="202"/>
      <c r="CN182" s="202"/>
      <c r="CO182" s="202"/>
      <c r="CP182" s="202"/>
    </row>
    <row r="183" spans="1:94" ht="16.5">
      <c r="A183" s="202"/>
      <c r="B183" s="202"/>
      <c r="C183" s="202"/>
      <c r="D183" s="205"/>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2"/>
      <c r="AZ183" s="202"/>
      <c r="BA183" s="202"/>
      <c r="BB183" s="202"/>
      <c r="BC183" s="202"/>
      <c r="BD183" s="202"/>
      <c r="BE183" s="202"/>
      <c r="BF183" s="202"/>
      <c r="BG183" s="202"/>
      <c r="BH183" s="202"/>
      <c r="BI183" s="202"/>
      <c r="BJ183" s="202"/>
      <c r="BK183" s="202"/>
      <c r="BL183" s="202"/>
      <c r="BM183" s="202"/>
      <c r="BN183" s="202"/>
      <c r="BO183" s="202"/>
      <c r="BP183" s="202"/>
      <c r="BQ183" s="202"/>
      <c r="BR183" s="202"/>
      <c r="BS183" s="202"/>
      <c r="BT183" s="202"/>
      <c r="BU183" s="202"/>
      <c r="BV183" s="202"/>
      <c r="BW183" s="202"/>
      <c r="BX183" s="202"/>
      <c r="BY183" s="202"/>
      <c r="BZ183" s="202"/>
      <c r="CA183" s="202"/>
      <c r="CB183" s="202"/>
      <c r="CC183" s="202"/>
      <c r="CD183" s="202"/>
      <c r="CE183" s="202"/>
      <c r="CF183" s="202"/>
      <c r="CG183" s="202"/>
      <c r="CH183" s="202"/>
      <c r="CI183" s="202"/>
      <c r="CJ183" s="202"/>
      <c r="CK183" s="202"/>
      <c r="CL183" s="202"/>
      <c r="CM183" s="202"/>
      <c r="CN183" s="202"/>
      <c r="CO183" s="202"/>
      <c r="CP183" s="202"/>
    </row>
    <row r="184" spans="1:94" ht="16.5">
      <c r="A184" s="202"/>
      <c r="B184" s="202"/>
      <c r="C184" s="202"/>
      <c r="D184" s="205"/>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c r="BN184" s="202"/>
      <c r="BO184" s="202"/>
      <c r="BP184" s="202"/>
      <c r="BQ184" s="202"/>
      <c r="BR184" s="202"/>
      <c r="BS184" s="202"/>
      <c r="BT184" s="202"/>
      <c r="BU184" s="202"/>
      <c r="BV184" s="202"/>
      <c r="BW184" s="202"/>
      <c r="BX184" s="202"/>
      <c r="BY184" s="202"/>
      <c r="BZ184" s="202"/>
      <c r="CA184" s="202"/>
      <c r="CB184" s="202"/>
      <c r="CC184" s="202"/>
      <c r="CD184" s="202"/>
      <c r="CE184" s="202"/>
      <c r="CF184" s="202"/>
      <c r="CG184" s="202"/>
      <c r="CH184" s="202"/>
      <c r="CI184" s="202"/>
      <c r="CJ184" s="202"/>
      <c r="CK184" s="202"/>
      <c r="CL184" s="202"/>
      <c r="CM184" s="202"/>
      <c r="CN184" s="202"/>
      <c r="CO184" s="202"/>
      <c r="CP184" s="202"/>
    </row>
    <row r="185" spans="1:94" ht="16.5">
      <c r="A185" s="202"/>
      <c r="B185" s="202"/>
      <c r="C185" s="202"/>
      <c r="D185" s="205"/>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c r="BN185" s="202"/>
      <c r="BO185" s="202"/>
      <c r="BP185" s="202"/>
      <c r="BQ185" s="202"/>
      <c r="BR185" s="202"/>
      <c r="BS185" s="202"/>
      <c r="BT185" s="202"/>
      <c r="BU185" s="202"/>
      <c r="BV185" s="202"/>
      <c r="BW185" s="202"/>
      <c r="BX185" s="202"/>
      <c r="BY185" s="202"/>
      <c r="BZ185" s="202"/>
      <c r="CA185" s="202"/>
      <c r="CB185" s="202"/>
      <c r="CC185" s="202"/>
      <c r="CD185" s="202"/>
      <c r="CE185" s="202"/>
      <c r="CF185" s="202"/>
      <c r="CG185" s="202"/>
      <c r="CH185" s="202"/>
      <c r="CI185" s="202"/>
      <c r="CJ185" s="202"/>
      <c r="CK185" s="202"/>
      <c r="CL185" s="202"/>
      <c r="CM185" s="202"/>
      <c r="CN185" s="202"/>
      <c r="CO185" s="202"/>
      <c r="CP185" s="202"/>
    </row>
    <row r="186" spans="1:94" ht="16.5">
      <c r="A186" s="202"/>
      <c r="B186" s="202"/>
      <c r="C186" s="202"/>
      <c r="D186" s="205"/>
      <c r="E186" s="202"/>
      <c r="F186" s="202"/>
      <c r="G186" s="202"/>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2"/>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row>
    <row r="187" spans="1:94" ht="16.5">
      <c r="A187" s="202"/>
      <c r="B187" s="202"/>
      <c r="C187" s="202"/>
      <c r="D187" s="205"/>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row>
    <row r="188" spans="1:94" ht="16.5">
      <c r="A188" s="202"/>
      <c r="B188" s="202"/>
      <c r="C188" s="202"/>
      <c r="D188" s="205"/>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2"/>
      <c r="AR188" s="202"/>
      <c r="AS188" s="202"/>
      <c r="AT188" s="202"/>
      <c r="AU188" s="202"/>
      <c r="AV188" s="202"/>
      <c r="AW188" s="202"/>
      <c r="AX188" s="202"/>
      <c r="AY188" s="202"/>
      <c r="AZ188" s="202"/>
      <c r="BA188" s="202"/>
      <c r="BB188" s="202"/>
      <c r="BC188" s="202"/>
      <c r="BD188" s="202"/>
      <c r="BE188" s="202"/>
      <c r="BF188" s="202"/>
      <c r="BG188" s="202"/>
      <c r="BH188" s="202"/>
      <c r="BI188" s="202"/>
      <c r="BJ188" s="202"/>
      <c r="BK188" s="202"/>
      <c r="BL188" s="202"/>
      <c r="BM188" s="202"/>
      <c r="BN188" s="202"/>
      <c r="BO188" s="202"/>
      <c r="BP188" s="202"/>
      <c r="BQ188" s="202"/>
      <c r="BR188" s="202"/>
      <c r="BS188" s="202"/>
      <c r="BT188" s="202"/>
      <c r="BU188" s="202"/>
      <c r="BV188" s="202"/>
      <c r="BW188" s="202"/>
      <c r="BX188" s="202"/>
      <c r="BY188" s="202"/>
      <c r="BZ188" s="202"/>
      <c r="CA188" s="202"/>
      <c r="CB188" s="202"/>
      <c r="CC188" s="202"/>
      <c r="CD188" s="202"/>
      <c r="CE188" s="202"/>
      <c r="CF188" s="202"/>
      <c r="CG188" s="202"/>
      <c r="CH188" s="202"/>
      <c r="CI188" s="202"/>
      <c r="CJ188" s="202"/>
      <c r="CK188" s="202"/>
      <c r="CL188" s="202"/>
      <c r="CM188" s="202"/>
      <c r="CN188" s="202"/>
      <c r="CO188" s="202"/>
      <c r="CP188" s="202"/>
    </row>
    <row r="189" spans="1:94" ht="16.5">
      <c r="A189" s="202"/>
      <c r="B189" s="202"/>
      <c r="C189" s="202"/>
      <c r="D189" s="205"/>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2"/>
      <c r="AR189" s="202"/>
      <c r="AS189" s="202"/>
      <c r="AT189" s="202"/>
      <c r="AU189" s="202"/>
      <c r="AV189" s="202"/>
      <c r="AW189" s="202"/>
      <c r="AX189" s="202"/>
      <c r="AY189" s="202"/>
      <c r="AZ189" s="202"/>
      <c r="BA189" s="202"/>
      <c r="BB189" s="202"/>
      <c r="BC189" s="202"/>
      <c r="BD189" s="202"/>
      <c r="BE189" s="202"/>
      <c r="BF189" s="202"/>
      <c r="BG189" s="202"/>
      <c r="BH189" s="202"/>
      <c r="BI189" s="202"/>
      <c r="BJ189" s="202"/>
      <c r="BK189" s="202"/>
      <c r="BL189" s="202"/>
      <c r="BM189" s="202"/>
      <c r="BN189" s="202"/>
      <c r="BO189" s="202"/>
      <c r="BP189" s="202"/>
      <c r="BQ189" s="202"/>
      <c r="BR189" s="202"/>
      <c r="BS189" s="202"/>
      <c r="BT189" s="202"/>
      <c r="BU189" s="202"/>
      <c r="BV189" s="202"/>
      <c r="BW189" s="202"/>
      <c r="BX189" s="202"/>
      <c r="BY189" s="202"/>
      <c r="BZ189" s="202"/>
      <c r="CA189" s="202"/>
      <c r="CB189" s="202"/>
      <c r="CC189" s="202"/>
      <c r="CD189" s="202"/>
      <c r="CE189" s="202"/>
      <c r="CF189" s="202"/>
      <c r="CG189" s="202"/>
      <c r="CH189" s="202"/>
      <c r="CI189" s="202"/>
      <c r="CJ189" s="202"/>
      <c r="CK189" s="202"/>
      <c r="CL189" s="202"/>
      <c r="CM189" s="202"/>
      <c r="CN189" s="202"/>
      <c r="CO189" s="202"/>
      <c r="CP189" s="202"/>
    </row>
    <row r="190" spans="1:94" ht="16.5">
      <c r="A190" s="202"/>
      <c r="B190" s="202"/>
      <c r="C190" s="202"/>
      <c r="D190" s="205"/>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2"/>
      <c r="AR190" s="202"/>
      <c r="AS190" s="202"/>
      <c r="AT190" s="202"/>
      <c r="AU190" s="202"/>
      <c r="AV190" s="202"/>
      <c r="AW190" s="202"/>
      <c r="AX190" s="202"/>
      <c r="AY190" s="202"/>
      <c r="AZ190" s="202"/>
      <c r="BA190" s="202"/>
      <c r="BB190" s="202"/>
      <c r="BC190" s="202"/>
      <c r="BD190" s="202"/>
      <c r="BE190" s="202"/>
      <c r="BF190" s="202"/>
      <c r="BG190" s="202"/>
      <c r="BH190" s="202"/>
      <c r="BI190" s="202"/>
      <c r="BJ190" s="202"/>
      <c r="BK190" s="202"/>
      <c r="BL190" s="202"/>
      <c r="BM190" s="202"/>
      <c r="BN190" s="202"/>
      <c r="BO190" s="202"/>
      <c r="BP190" s="202"/>
      <c r="BQ190" s="202"/>
      <c r="BR190" s="202"/>
      <c r="BS190" s="202"/>
      <c r="BT190" s="202"/>
      <c r="BU190" s="202"/>
      <c r="BV190" s="202"/>
      <c r="BW190" s="202"/>
      <c r="BX190" s="202"/>
      <c r="BY190" s="202"/>
      <c r="BZ190" s="202"/>
      <c r="CA190" s="202"/>
      <c r="CB190" s="202"/>
      <c r="CC190" s="202"/>
      <c r="CD190" s="202"/>
      <c r="CE190" s="202"/>
      <c r="CF190" s="202"/>
      <c r="CG190" s="202"/>
      <c r="CH190" s="202"/>
      <c r="CI190" s="202"/>
      <c r="CJ190" s="202"/>
      <c r="CK190" s="202"/>
      <c r="CL190" s="202"/>
      <c r="CM190" s="202"/>
      <c r="CN190" s="202"/>
      <c r="CO190" s="202"/>
      <c r="CP190" s="202"/>
    </row>
    <row r="191" spans="1:94" ht="16.5">
      <c r="A191" s="202"/>
      <c r="B191" s="202"/>
      <c r="C191" s="202"/>
      <c r="D191" s="205"/>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202"/>
      <c r="BF191" s="202"/>
      <c r="BG191" s="202"/>
      <c r="BH191" s="202"/>
      <c r="BI191" s="202"/>
      <c r="BJ191" s="202"/>
      <c r="BK191" s="202"/>
      <c r="BL191" s="202"/>
      <c r="BM191" s="202"/>
      <c r="BN191" s="202"/>
      <c r="BO191" s="202"/>
      <c r="BP191" s="202"/>
      <c r="BQ191" s="202"/>
      <c r="BR191" s="202"/>
      <c r="BS191" s="202"/>
      <c r="BT191" s="202"/>
      <c r="BU191" s="202"/>
      <c r="BV191" s="202"/>
      <c r="BW191" s="202"/>
      <c r="BX191" s="202"/>
      <c r="BY191" s="202"/>
      <c r="BZ191" s="202"/>
      <c r="CA191" s="202"/>
      <c r="CB191" s="202"/>
      <c r="CC191" s="202"/>
      <c r="CD191" s="202"/>
      <c r="CE191" s="202"/>
      <c r="CF191" s="202"/>
      <c r="CG191" s="202"/>
      <c r="CH191" s="202"/>
      <c r="CI191" s="202"/>
      <c r="CJ191" s="202"/>
      <c r="CK191" s="202"/>
      <c r="CL191" s="202"/>
      <c r="CM191" s="202"/>
      <c r="CN191" s="202"/>
      <c r="CO191" s="202"/>
      <c r="CP191" s="202"/>
    </row>
    <row r="192" spans="1:94" ht="16.5">
      <c r="A192" s="202"/>
      <c r="B192" s="202"/>
      <c r="C192" s="202"/>
      <c r="D192" s="205"/>
      <c r="E192" s="202"/>
      <c r="F192" s="202"/>
      <c r="G192" s="202"/>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c r="BI192" s="202"/>
      <c r="BJ192" s="202"/>
      <c r="BK192" s="202"/>
      <c r="BL192" s="202"/>
      <c r="BM192" s="202"/>
      <c r="BN192" s="202"/>
      <c r="BO192" s="202"/>
      <c r="BP192" s="202"/>
      <c r="BQ192" s="202"/>
      <c r="BR192" s="202"/>
      <c r="BS192" s="202"/>
      <c r="BT192" s="202"/>
      <c r="BU192" s="202"/>
      <c r="BV192" s="202"/>
      <c r="BW192" s="202"/>
      <c r="BX192" s="202"/>
      <c r="BY192" s="202"/>
      <c r="BZ192" s="202"/>
      <c r="CA192" s="202"/>
      <c r="CB192" s="202"/>
      <c r="CC192" s="202"/>
      <c r="CD192" s="202"/>
      <c r="CE192" s="202"/>
      <c r="CF192" s="202"/>
      <c r="CG192" s="202"/>
      <c r="CH192" s="202"/>
      <c r="CI192" s="202"/>
      <c r="CJ192" s="202"/>
      <c r="CK192" s="202"/>
      <c r="CL192" s="202"/>
      <c r="CM192" s="202"/>
      <c r="CN192" s="202"/>
      <c r="CO192" s="202"/>
      <c r="CP192" s="202"/>
    </row>
    <row r="193" spans="1:94" ht="16.5">
      <c r="A193" s="202"/>
      <c r="B193" s="202"/>
      <c r="C193" s="202"/>
      <c r="D193" s="205"/>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2"/>
      <c r="AR193" s="202"/>
      <c r="AS193" s="202"/>
      <c r="AT193" s="202"/>
      <c r="AU193" s="202"/>
      <c r="AV193" s="202"/>
      <c r="AW193" s="202"/>
      <c r="AX193" s="202"/>
      <c r="AY193" s="202"/>
      <c r="AZ193" s="202"/>
      <c r="BA193" s="202"/>
      <c r="BB193" s="202"/>
      <c r="BC193" s="202"/>
      <c r="BD193" s="202"/>
      <c r="BE193" s="202"/>
      <c r="BF193" s="202"/>
      <c r="BG193" s="202"/>
      <c r="BH193" s="202"/>
      <c r="BI193" s="202"/>
      <c r="BJ193" s="202"/>
      <c r="BK193" s="202"/>
      <c r="BL193" s="202"/>
      <c r="BM193" s="202"/>
      <c r="BN193" s="202"/>
      <c r="BO193" s="202"/>
      <c r="BP193" s="202"/>
      <c r="BQ193" s="202"/>
      <c r="BR193" s="202"/>
      <c r="BS193" s="202"/>
      <c r="BT193" s="202"/>
      <c r="BU193" s="202"/>
      <c r="BV193" s="202"/>
      <c r="BW193" s="202"/>
      <c r="BX193" s="202"/>
      <c r="BY193" s="202"/>
      <c r="BZ193" s="202"/>
      <c r="CA193" s="202"/>
      <c r="CB193" s="202"/>
      <c r="CC193" s="202"/>
      <c r="CD193" s="202"/>
      <c r="CE193" s="202"/>
      <c r="CF193" s="202"/>
      <c r="CG193" s="202"/>
      <c r="CH193" s="202"/>
      <c r="CI193" s="202"/>
      <c r="CJ193" s="202"/>
      <c r="CK193" s="202"/>
      <c r="CL193" s="202"/>
      <c r="CM193" s="202"/>
      <c r="CN193" s="202"/>
      <c r="CO193" s="202"/>
      <c r="CP193" s="202"/>
    </row>
  </sheetData>
  <mergeCells count="3">
    <mergeCell ref="B13:B16"/>
    <mergeCell ref="G19:J19"/>
    <mergeCell ref="G27:J27"/>
  </mergeCells>
  <pageMargins left="0.7" right="0.7" top="0.75" bottom="0.75" header="0.3" footer="0.3"/>
  <pageSetup paperSize="9"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C578-9784-4C3B-B312-8E4C4982DA8B}">
  <sheetPr codeName="Sheet12"/>
  <dimension ref="A1:BE258"/>
  <sheetViews>
    <sheetView topLeftCell="A79" zoomScale="85" zoomScaleNormal="85" workbookViewId="0">
      <selection activeCell="I108" sqref="I108"/>
    </sheetView>
  </sheetViews>
  <sheetFormatPr defaultColWidth="8" defaultRowHeight="16" outlineLevelRow="1"/>
  <cols>
    <col min="1" max="1" width="9.83203125" style="36" customWidth="1"/>
    <col min="2" max="2" width="32.33203125" style="36" customWidth="1"/>
    <col min="3" max="3" width="27.33203125" style="36" customWidth="1"/>
    <col min="4" max="4" width="22" style="36" customWidth="1"/>
    <col min="5" max="5" width="9.58203125" style="36" customWidth="1"/>
    <col min="6" max="6" width="9.08203125" style="36" customWidth="1"/>
    <col min="7" max="7" width="7.58203125" style="36" customWidth="1"/>
    <col min="8" max="8" width="8.58203125" style="36" customWidth="1"/>
    <col min="9" max="48" width="7.58203125" style="36" customWidth="1"/>
    <col min="49" max="49" width="8.58203125" style="36" bestFit="1" customWidth="1"/>
    <col min="50" max="52" width="8.08203125" style="36" bestFit="1" customWidth="1"/>
    <col min="53" max="55" width="8.58203125" style="36" bestFit="1" customWidth="1"/>
    <col min="56" max="16384" width="8" style="36"/>
  </cols>
  <sheetData>
    <row r="1" spans="1:57" s="14" customFormat="1" ht="19.5">
      <c r="A1" s="14" t="s">
        <v>533</v>
      </c>
    </row>
    <row r="2" spans="1:57" s="14" customFormat="1" ht="19.5">
      <c r="A2" s="14" t="s">
        <v>0</v>
      </c>
    </row>
    <row r="3" spans="1:57" s="14" customFormat="1" ht="19.5"/>
    <row r="4" spans="1:57" s="14" customFormat="1" ht="19.5"/>
    <row r="6" spans="1:57">
      <c r="B6" s="129" t="str">
        <f>'Option summary'!A15</f>
        <v>Upgrade substations with key and additional measures</v>
      </c>
      <c r="C6" s="129" t="str">
        <f>'Option summary'!C15</f>
        <v>Looks at upgrading substations with key and additional measures to reduce losses and CO2 emissions.</v>
      </c>
      <c r="D6" s="129"/>
      <c r="E6" s="129"/>
      <c r="F6" s="129"/>
      <c r="G6" s="129"/>
      <c r="H6" s="129"/>
      <c r="I6" s="129"/>
      <c r="J6" s="129"/>
    </row>
    <row r="7" spans="1:57" ht="16.5" thickBot="1"/>
    <row r="8" spans="1:57" ht="32">
      <c r="B8" s="162" t="s">
        <v>304</v>
      </c>
      <c r="C8" s="163" t="s">
        <v>305</v>
      </c>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57">
      <c r="B9" s="165">
        <v>10</v>
      </c>
      <c r="C9" s="166">
        <f>N87</f>
        <v>3.1643086916007777</v>
      </c>
      <c r="E9" s="167"/>
      <c r="H9" s="168"/>
      <c r="T9" s="164"/>
    </row>
    <row r="10" spans="1:57">
      <c r="B10" s="165">
        <v>20</v>
      </c>
      <c r="C10" s="166">
        <f>X87</f>
        <v>12.061064384615488</v>
      </c>
    </row>
    <row r="11" spans="1:57">
      <c r="B11" s="165">
        <v>30</v>
      </c>
      <c r="C11" s="166">
        <f>AH87</f>
        <v>18.212939277600817</v>
      </c>
    </row>
    <row r="12" spans="1:57">
      <c r="B12" s="165">
        <v>45</v>
      </c>
      <c r="C12" s="306">
        <f>AW87</f>
        <v>20.456663953769599</v>
      </c>
    </row>
    <row r="13" spans="1:57">
      <c r="B13" s="169">
        <v>48</v>
      </c>
      <c r="C13" s="166">
        <f>BE87</f>
        <v>21.152457052513046</v>
      </c>
    </row>
    <row r="14" spans="1:57">
      <c r="B14" s="170"/>
      <c r="C14" s="166"/>
    </row>
    <row r="15" spans="1:57" ht="17" thickBot="1">
      <c r="B15" s="171" t="s">
        <v>306</v>
      </c>
      <c r="C15" s="172">
        <v>2024</v>
      </c>
      <c r="E15" s="130" t="s">
        <v>179</v>
      </c>
      <c r="F15" s="131"/>
      <c r="G15" s="131"/>
      <c r="H15" s="131"/>
      <c r="I15" s="131"/>
      <c r="J15" s="130" t="s">
        <v>180</v>
      </c>
      <c r="K15" s="131"/>
      <c r="L15" s="131"/>
      <c r="M15" s="131"/>
      <c r="N15" s="131"/>
      <c r="O15" s="130" t="s">
        <v>181</v>
      </c>
      <c r="P15" s="131"/>
      <c r="Q15" s="131"/>
      <c r="R15" s="131"/>
      <c r="S15" s="131"/>
      <c r="T15" s="130" t="s">
        <v>182</v>
      </c>
      <c r="U15" s="131"/>
      <c r="V15" s="131"/>
      <c r="W15" s="131"/>
      <c r="X15" s="131"/>
      <c r="Y15" s="130" t="s">
        <v>183</v>
      </c>
      <c r="Z15" s="131"/>
      <c r="AA15" s="131"/>
      <c r="AB15" s="131"/>
      <c r="AC15" s="132"/>
      <c r="AD15" s="130" t="s">
        <v>184</v>
      </c>
      <c r="AE15" s="131"/>
      <c r="AF15" s="131"/>
      <c r="AG15" s="132"/>
      <c r="AH15" s="130" t="s">
        <v>185</v>
      </c>
      <c r="AI15" s="131"/>
      <c r="AJ15" s="131"/>
      <c r="AK15" s="132"/>
      <c r="AL15" s="130" t="s">
        <v>186</v>
      </c>
      <c r="AM15" s="131"/>
      <c r="AN15" s="131"/>
      <c r="AO15" s="132"/>
      <c r="AP15" s="130" t="s">
        <v>187</v>
      </c>
      <c r="AQ15" s="131"/>
      <c r="AR15" s="131"/>
      <c r="AS15" s="132"/>
      <c r="AT15" s="130" t="s">
        <v>188</v>
      </c>
      <c r="AU15" s="131"/>
      <c r="AV15" s="131"/>
      <c r="AW15" s="132"/>
      <c r="AX15" s="130" t="s">
        <v>189</v>
      </c>
      <c r="AY15" s="131"/>
      <c r="AZ15" s="131"/>
      <c r="BA15" s="132"/>
      <c r="BB15" s="130" t="s">
        <v>190</v>
      </c>
      <c r="BC15" s="131"/>
      <c r="BD15" s="131"/>
      <c r="BE15" s="132"/>
    </row>
    <row r="16" spans="1:57">
      <c r="D16" s="36">
        <v>0</v>
      </c>
      <c r="E16" s="133">
        <v>1</v>
      </c>
      <c r="F16" s="134">
        <v>2</v>
      </c>
      <c r="G16" s="133">
        <v>3</v>
      </c>
      <c r="H16" s="134">
        <v>4</v>
      </c>
      <c r="I16" s="133">
        <v>5</v>
      </c>
      <c r="J16" s="134">
        <v>6</v>
      </c>
      <c r="K16" s="133">
        <v>7</v>
      </c>
      <c r="L16" s="134">
        <v>8</v>
      </c>
      <c r="M16" s="133">
        <v>9</v>
      </c>
      <c r="N16" s="134">
        <v>10</v>
      </c>
      <c r="O16" s="133">
        <v>11</v>
      </c>
      <c r="P16" s="134">
        <v>12</v>
      </c>
      <c r="Q16" s="133">
        <v>13</v>
      </c>
      <c r="R16" s="134">
        <v>14</v>
      </c>
      <c r="S16" s="133">
        <v>15</v>
      </c>
      <c r="T16" s="134">
        <v>16</v>
      </c>
      <c r="U16" s="133">
        <v>17</v>
      </c>
      <c r="V16" s="134">
        <v>18</v>
      </c>
      <c r="W16" s="133">
        <v>19</v>
      </c>
      <c r="X16" s="134">
        <v>20</v>
      </c>
      <c r="Y16" s="133">
        <v>21</v>
      </c>
      <c r="Z16" s="134">
        <v>22</v>
      </c>
      <c r="AA16" s="133">
        <v>23</v>
      </c>
      <c r="AB16" s="134">
        <v>24</v>
      </c>
      <c r="AC16" s="133">
        <v>25</v>
      </c>
      <c r="AD16" s="134">
        <v>26</v>
      </c>
      <c r="AE16" s="133">
        <v>27</v>
      </c>
      <c r="AF16" s="134">
        <v>28</v>
      </c>
      <c r="AG16" s="133">
        <v>29</v>
      </c>
      <c r="AH16" s="134">
        <v>30</v>
      </c>
      <c r="AI16" s="133">
        <v>31</v>
      </c>
      <c r="AJ16" s="134">
        <v>32</v>
      </c>
      <c r="AK16" s="133">
        <v>33</v>
      </c>
      <c r="AL16" s="134">
        <v>34</v>
      </c>
      <c r="AM16" s="133">
        <v>35</v>
      </c>
      <c r="AN16" s="134">
        <v>36</v>
      </c>
      <c r="AO16" s="133">
        <v>37</v>
      </c>
      <c r="AP16" s="134">
        <v>38</v>
      </c>
      <c r="AQ16" s="133">
        <v>39</v>
      </c>
      <c r="AR16" s="134">
        <v>40</v>
      </c>
      <c r="AS16" s="133">
        <v>41</v>
      </c>
      <c r="AT16" s="134">
        <v>42</v>
      </c>
      <c r="AU16" s="133">
        <v>43</v>
      </c>
      <c r="AV16" s="134">
        <v>44</v>
      </c>
      <c r="AW16" s="133">
        <v>45</v>
      </c>
      <c r="AX16" s="134">
        <v>46</v>
      </c>
      <c r="AY16" s="133">
        <v>47</v>
      </c>
      <c r="AZ16" s="134">
        <v>48</v>
      </c>
      <c r="BA16" s="133">
        <v>49</v>
      </c>
      <c r="BB16" s="134">
        <v>50</v>
      </c>
      <c r="BC16" s="133">
        <v>51</v>
      </c>
      <c r="BD16" s="134">
        <v>52</v>
      </c>
      <c r="BE16" s="133">
        <v>53</v>
      </c>
    </row>
    <row r="17" spans="1:57">
      <c r="C17" s="36" t="s">
        <v>191</v>
      </c>
      <c r="D17" s="36" t="s">
        <v>192</v>
      </c>
      <c r="E17" s="36">
        <v>2024</v>
      </c>
      <c r="F17" s="36">
        <v>2025</v>
      </c>
      <c r="G17" s="36">
        <v>2026</v>
      </c>
      <c r="H17" s="36">
        <v>2027</v>
      </c>
      <c r="I17" s="36">
        <v>2028</v>
      </c>
      <c r="J17" s="36">
        <v>2029</v>
      </c>
      <c r="K17" s="36">
        <v>2030</v>
      </c>
      <c r="L17" s="36">
        <v>2031</v>
      </c>
      <c r="M17" s="36">
        <v>2032</v>
      </c>
      <c r="N17" s="36">
        <v>2033</v>
      </c>
      <c r="O17" s="36">
        <v>2034</v>
      </c>
      <c r="P17" s="36">
        <v>2035</v>
      </c>
      <c r="Q17" s="36">
        <v>2036</v>
      </c>
      <c r="R17" s="36">
        <v>2037</v>
      </c>
      <c r="S17" s="36">
        <v>2038</v>
      </c>
      <c r="T17" s="36">
        <v>2039</v>
      </c>
      <c r="U17" s="36">
        <v>2040</v>
      </c>
      <c r="V17" s="36">
        <v>2041</v>
      </c>
      <c r="W17" s="36">
        <v>2042</v>
      </c>
      <c r="X17" s="36">
        <v>2043</v>
      </c>
      <c r="Y17" s="36">
        <v>2044</v>
      </c>
      <c r="Z17" s="36">
        <v>2045</v>
      </c>
      <c r="AA17" s="36">
        <v>2046</v>
      </c>
      <c r="AB17" s="36">
        <v>2047</v>
      </c>
      <c r="AC17" s="36">
        <v>2048</v>
      </c>
      <c r="AD17" s="36">
        <v>2049</v>
      </c>
      <c r="AE17" s="36">
        <v>2050</v>
      </c>
      <c r="AF17" s="36">
        <v>2051</v>
      </c>
      <c r="AG17" s="36">
        <v>2052</v>
      </c>
      <c r="AH17" s="36">
        <v>2053</v>
      </c>
      <c r="AI17" s="36">
        <v>2054</v>
      </c>
      <c r="AJ17" s="36">
        <v>2055</v>
      </c>
      <c r="AK17" s="36">
        <v>2056</v>
      </c>
      <c r="AL17" s="36">
        <v>2057</v>
      </c>
      <c r="AM17" s="36">
        <v>2058</v>
      </c>
      <c r="AN17" s="36">
        <v>2059</v>
      </c>
      <c r="AO17" s="36">
        <v>2060</v>
      </c>
      <c r="AP17" s="36">
        <v>2061</v>
      </c>
      <c r="AQ17" s="36">
        <v>2062</v>
      </c>
      <c r="AR17" s="36">
        <v>2063</v>
      </c>
      <c r="AS17" s="36">
        <v>2064</v>
      </c>
      <c r="AT17" s="36">
        <v>2065</v>
      </c>
      <c r="AU17" s="36">
        <v>2066</v>
      </c>
      <c r="AV17" s="36">
        <v>2067</v>
      </c>
      <c r="AW17" s="36">
        <v>2068</v>
      </c>
      <c r="AX17" s="36">
        <v>2069</v>
      </c>
      <c r="AY17" s="36">
        <v>2070</v>
      </c>
      <c r="AZ17" s="36">
        <v>2071</v>
      </c>
      <c r="BA17" s="36">
        <v>2072</v>
      </c>
      <c r="BB17" s="36">
        <v>2073</v>
      </c>
      <c r="BC17" s="36">
        <v>2074</v>
      </c>
      <c r="BD17" s="36">
        <v>2075</v>
      </c>
      <c r="BE17" s="36">
        <v>2076</v>
      </c>
    </row>
    <row r="18" spans="1:57">
      <c r="A18" s="334" t="s">
        <v>193</v>
      </c>
      <c r="B18" s="135" t="s">
        <v>249</v>
      </c>
      <c r="C18" s="173" t="s">
        <v>307</v>
      </c>
      <c r="D18" s="135" t="s">
        <v>196</v>
      </c>
      <c r="E18" s="136">
        <f>-'Workings 2'!D89/10^6</f>
        <v>-3.9242790000000007E-2</v>
      </c>
      <c r="F18" s="136">
        <f>-'Workings 2'!E89/10^6</f>
        <v>-3.797159E-2</v>
      </c>
      <c r="G18" s="136">
        <f>-'Workings 2'!F89/10^6</f>
        <v>-3.6443880000000005E-2</v>
      </c>
      <c r="H18" s="136">
        <f>-'Workings 2'!G89/10^6</f>
        <v>-0.3788533</v>
      </c>
      <c r="I18" s="136">
        <f>-'Workings 2'!H89/10^6</f>
        <v>0</v>
      </c>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row>
    <row r="19" spans="1:57">
      <c r="A19" s="335"/>
      <c r="B19" s="135" t="s">
        <v>249</v>
      </c>
      <c r="C19" s="173" t="s">
        <v>308</v>
      </c>
      <c r="D19" s="135" t="s">
        <v>196</v>
      </c>
      <c r="E19" s="136">
        <f>-'Workings 2'!D96/10^6</f>
        <v>-0.40804678000000005</v>
      </c>
      <c r="F19" s="136">
        <f>-'Workings 2'!E96/10^6</f>
        <v>-0.33762910999999995</v>
      </c>
      <c r="G19" s="136">
        <f>-'Workings 2'!F96/10^6</f>
        <v>-0.26458504999999999</v>
      </c>
      <c r="H19" s="136">
        <f>-'Workings 2'!G96/10^6</f>
        <v>-0.13320879999999999</v>
      </c>
      <c r="I19" s="136">
        <f>-'Workings 2'!H96/10^6</f>
        <v>-1.0720156500000002</v>
      </c>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row>
    <row r="20" spans="1:57">
      <c r="A20" s="335"/>
      <c r="B20" s="135" t="s">
        <v>279</v>
      </c>
      <c r="C20" s="173" t="s">
        <v>309</v>
      </c>
      <c r="D20" s="135" t="s">
        <v>196</v>
      </c>
      <c r="E20" s="136">
        <f>-'Workings 2'!D107/10^6</f>
        <v>-2.8486310439348145E-2</v>
      </c>
      <c r="F20" s="136">
        <f>-'Workings 2'!E107/10^6</f>
        <v>-2.8486310439348145E-2</v>
      </c>
      <c r="G20" s="136">
        <f>-'Workings 2'!F107/10^6</f>
        <v>-2.8486310439348145E-2</v>
      </c>
      <c r="H20" s="136">
        <f>-'Workings 2'!G107/10^6</f>
        <v>-2.8486310439348145E-2</v>
      </c>
      <c r="I20" s="136">
        <f>-'Workings 2'!H107/10^6</f>
        <v>-2.8486310439348145E-2</v>
      </c>
      <c r="J20" s="136">
        <f>-'Workings 2'!I107/10^6</f>
        <v>-2.8486310439348145E-2</v>
      </c>
      <c r="K20" s="136">
        <f>-'Workings 2'!J107/10^6</f>
        <v>-2.8486310439348145E-2</v>
      </c>
      <c r="L20" s="136">
        <f>-'Workings 2'!K107/10^6</f>
        <v>-2.8486310439348145E-2</v>
      </c>
      <c r="M20" s="136">
        <f>-'Workings 2'!L107/10^6</f>
        <v>-2.8486310439348145E-2</v>
      </c>
      <c r="N20" s="136">
        <f>-'Workings 2'!M107/10^6</f>
        <v>-2.8486310439348145E-2</v>
      </c>
      <c r="O20" s="136">
        <f>-'Workings 2'!N107/10^6</f>
        <v>-2.8486310439348145E-2</v>
      </c>
      <c r="P20" s="136">
        <f>-'Workings 2'!O107/10^6</f>
        <v>-2.8486310439348145E-2</v>
      </c>
      <c r="Q20" s="136">
        <f>-'Workings 2'!P107/10^6</f>
        <v>-2.8486310439348145E-2</v>
      </c>
      <c r="R20" s="136">
        <f>-'Workings 2'!Q107/10^6</f>
        <v>-2.8486310439348145E-2</v>
      </c>
      <c r="S20" s="136">
        <f>-'Workings 2'!R107/10^6</f>
        <v>-2.8486310439348145E-2</v>
      </c>
      <c r="T20" s="136">
        <f>-'Workings 2'!S107/10^6</f>
        <v>-2.8486310439348145E-2</v>
      </c>
      <c r="U20" s="136">
        <f>-'Workings 2'!T107/10^6</f>
        <v>-2.8486310439348145E-2</v>
      </c>
      <c r="V20" s="136">
        <f>-'Workings 2'!U107/10^6</f>
        <v>-2.8486310439348145E-2</v>
      </c>
      <c r="W20" s="136">
        <f>-'Workings 2'!V107/10^6</f>
        <v>-2.8486310439348145E-2</v>
      </c>
      <c r="X20" s="136">
        <f>-'Workings 2'!W107/10^6</f>
        <v>-2.8486310439348145E-2</v>
      </c>
      <c r="Y20" s="136">
        <f>-'Workings 2'!X107/10^6</f>
        <v>-2.8486310439348145E-2</v>
      </c>
      <c r="Z20" s="136">
        <f>-'Workings 2'!Y107/10^6</f>
        <v>-2.8486310439348145E-2</v>
      </c>
      <c r="AA20" s="136">
        <f>-'Workings 2'!Z107/10^6</f>
        <v>-2.8486310439348145E-2</v>
      </c>
      <c r="AB20" s="136">
        <f>-'Workings 2'!AA107/10^6</f>
        <v>-2.8486310439348145E-2</v>
      </c>
      <c r="AC20" s="136">
        <f>-'Workings 2'!AB107/10^6</f>
        <v>-2.8486310439348145E-2</v>
      </c>
      <c r="AD20" s="136">
        <f>-'Workings 2'!AC107/10^6</f>
        <v>0</v>
      </c>
      <c r="AE20" s="136">
        <f>-'Workings 2'!AD107/10^6</f>
        <v>0</v>
      </c>
      <c r="AF20" s="136">
        <f>-'Workings 2'!AE107/10^6</f>
        <v>0</v>
      </c>
      <c r="AG20" s="136">
        <f>-'Workings 2'!AF107/10^6</f>
        <v>0</v>
      </c>
      <c r="AH20" s="136">
        <f>-'Workings 2'!AG107/10^6</f>
        <v>0</v>
      </c>
      <c r="AI20" s="136">
        <f>-'Workings 2'!AH107/10^6</f>
        <v>0</v>
      </c>
      <c r="AJ20" s="136">
        <f>-'Workings 2'!AI107/10^6</f>
        <v>0</v>
      </c>
      <c r="AK20" s="136">
        <f>-'Workings 2'!AJ107/10^6</f>
        <v>0</v>
      </c>
      <c r="AL20" s="136">
        <f>-'Workings 2'!AK107/10^6</f>
        <v>0</v>
      </c>
      <c r="AM20" s="136">
        <f>-'Workings 2'!AL107/10^6</f>
        <v>0</v>
      </c>
      <c r="AN20" s="136">
        <f>-'Workings 2'!AM107/10^6</f>
        <v>0</v>
      </c>
      <c r="AO20" s="136">
        <f>-'Workings 2'!AN107/10^6</f>
        <v>0</v>
      </c>
      <c r="AP20" s="136">
        <f>-'Workings 2'!AO107/10^6</f>
        <v>0</v>
      </c>
      <c r="AQ20" s="136">
        <f>-'Workings 2'!AP107/10^6</f>
        <v>0</v>
      </c>
      <c r="AR20" s="136">
        <f>-'Workings 2'!AQ107/10^6</f>
        <v>0</v>
      </c>
      <c r="AS20" s="136">
        <f>-'Workings 2'!AR107/10^6</f>
        <v>0</v>
      </c>
      <c r="AT20" s="136">
        <f>-'Workings 2'!AS107/10^6</f>
        <v>0</v>
      </c>
      <c r="AU20" s="136">
        <f>-'Workings 2'!AT107/10^6</f>
        <v>0</v>
      </c>
      <c r="AV20" s="136">
        <f>-'Workings 2'!AU107/10^6</f>
        <v>0</v>
      </c>
      <c r="AW20" s="136">
        <f>-'Workings 2'!AV107/10^6</f>
        <v>0</v>
      </c>
      <c r="AX20" s="136">
        <f>-'Workings 2'!AW107/10^6</f>
        <v>0</v>
      </c>
      <c r="AY20" s="136">
        <f>-'Workings 2'!AX107/10^6</f>
        <v>0</v>
      </c>
      <c r="AZ20" s="136">
        <f>-'Workings 2'!AY107/10^6</f>
        <v>0</v>
      </c>
      <c r="BA20" s="136">
        <f>-'Workings 2'!AZ107/10^6</f>
        <v>0</v>
      </c>
      <c r="BB20" s="136">
        <f>-'Workings 2'!BA107/10^6</f>
        <v>0</v>
      </c>
      <c r="BC20" s="136">
        <f>-'Workings 2'!BB107/10^6</f>
        <v>0</v>
      </c>
      <c r="BD20" s="136">
        <f>-'Workings 2'!BC107/10^6</f>
        <v>0</v>
      </c>
      <c r="BE20" s="136">
        <f>-'Workings 2'!BD107/10^6</f>
        <v>0</v>
      </c>
    </row>
    <row r="21" spans="1:57">
      <c r="A21" s="335"/>
      <c r="B21" s="135" t="s">
        <v>279</v>
      </c>
      <c r="C21" s="173" t="s">
        <v>309</v>
      </c>
      <c r="D21" s="135" t="s">
        <v>196</v>
      </c>
      <c r="E21" s="136">
        <f>-'Workings 2'!D108/10^6</f>
        <v>-0.14360596811650372</v>
      </c>
      <c r="F21" s="136">
        <f>-'Workings 2'!E108/10^6</f>
        <v>-0.14360596811650372</v>
      </c>
      <c r="G21" s="136">
        <f>-'Workings 2'!F108/10^6</f>
        <v>-0.14360596811650372</v>
      </c>
      <c r="H21" s="136">
        <f>-'Workings 2'!G108/10^6</f>
        <v>-0.14360596811650372</v>
      </c>
      <c r="I21" s="136">
        <f>-'Workings 2'!H108/10^6</f>
        <v>-0.14360596811650372</v>
      </c>
      <c r="J21" s="136">
        <f>-'Workings 2'!I108/10^6</f>
        <v>-0.14360596811650372</v>
      </c>
      <c r="K21" s="136">
        <f>-'Workings 2'!J108/10^6</f>
        <v>-0.14360596811650372</v>
      </c>
      <c r="L21" s="136">
        <f>-'Workings 2'!K108/10^6</f>
        <v>-0.14360596811650372</v>
      </c>
      <c r="M21" s="136">
        <f>-'Workings 2'!L108/10^6</f>
        <v>-0.14360596811650372</v>
      </c>
      <c r="N21" s="136">
        <f>-'Workings 2'!M108/10^6</f>
        <v>-0.14360596811650372</v>
      </c>
      <c r="O21" s="136">
        <f>-'Workings 2'!N108/10^6</f>
        <v>-0.14360596811650372</v>
      </c>
      <c r="P21" s="136">
        <f>-'Workings 2'!O108/10^6</f>
        <v>-0.14360596811650372</v>
      </c>
      <c r="Q21" s="136">
        <f>-'Workings 2'!P108/10^6</f>
        <v>-0.14360596811650372</v>
      </c>
      <c r="R21" s="136">
        <f>-'Workings 2'!Q108/10^6</f>
        <v>-0.14360596811650372</v>
      </c>
      <c r="S21" s="136">
        <f>-'Workings 2'!R108/10^6</f>
        <v>-0.14360596811650372</v>
      </c>
      <c r="T21" s="136">
        <f>-'Workings 2'!S108/10^6</f>
        <v>-0.14360596811650372</v>
      </c>
      <c r="U21" s="136">
        <f>-'Workings 2'!T108/10^6</f>
        <v>-0.14360596811650372</v>
      </c>
      <c r="V21" s="136">
        <f>-'Workings 2'!U108/10^6</f>
        <v>-0.14360596811650372</v>
      </c>
      <c r="W21" s="136">
        <f>-'Workings 2'!V108/10^6</f>
        <v>-0.14360596811650372</v>
      </c>
      <c r="X21" s="136">
        <f>-'Workings 2'!W108/10^6</f>
        <v>-0.14360596811650372</v>
      </c>
      <c r="Y21" s="136">
        <f>-'Workings 2'!X108/10^6</f>
        <v>-0.14360596811650372</v>
      </c>
      <c r="Z21" s="136">
        <f>-'Workings 2'!Y108/10^6</f>
        <v>-0.14360596811650372</v>
      </c>
      <c r="AA21" s="136">
        <f>-'Workings 2'!Z108/10^6</f>
        <v>-0.14360596811650372</v>
      </c>
      <c r="AB21" s="136">
        <f>-'Workings 2'!AA108/10^6</f>
        <v>-0.14360596811650372</v>
      </c>
      <c r="AC21" s="136">
        <f>-'Workings 2'!AB108/10^6</f>
        <v>-0.14360596811650372</v>
      </c>
      <c r="AD21" s="136">
        <f>-'Workings 2'!AC108/10^6</f>
        <v>0</v>
      </c>
      <c r="AE21" s="136">
        <f>-'Workings 2'!AD108/10^6</f>
        <v>0</v>
      </c>
      <c r="AF21" s="136">
        <f>-'Workings 2'!AE108/10^6</f>
        <v>0</v>
      </c>
      <c r="AG21" s="136">
        <f>-'Workings 2'!AF108/10^6</f>
        <v>0</v>
      </c>
      <c r="AH21" s="136">
        <f>-'Workings 2'!AG108/10^6</f>
        <v>0</v>
      </c>
      <c r="AI21" s="136">
        <f>-'Workings 2'!AH108/10^6</f>
        <v>0</v>
      </c>
      <c r="AJ21" s="136">
        <f>-'Workings 2'!AI108/10^6</f>
        <v>0</v>
      </c>
      <c r="AK21" s="136">
        <f>-'Workings 2'!AJ108/10^6</f>
        <v>0</v>
      </c>
      <c r="AL21" s="136">
        <f>-'Workings 2'!AK108/10^6</f>
        <v>0</v>
      </c>
      <c r="AM21" s="136">
        <f>-'Workings 2'!AL108/10^6</f>
        <v>0</v>
      </c>
      <c r="AN21" s="136">
        <f>-'Workings 2'!AM108/10^6</f>
        <v>0</v>
      </c>
      <c r="AO21" s="136">
        <f>-'Workings 2'!AN108/10^6</f>
        <v>0</v>
      </c>
      <c r="AP21" s="136">
        <f>-'Workings 2'!AO108/10^6</f>
        <v>0</v>
      </c>
      <c r="AQ21" s="136">
        <f>-'Workings 2'!AP108/10^6</f>
        <v>0</v>
      </c>
      <c r="AR21" s="136">
        <f>-'Workings 2'!AQ108/10^6</f>
        <v>0</v>
      </c>
      <c r="AS21" s="136">
        <f>-'Workings 2'!AR108/10^6</f>
        <v>0</v>
      </c>
      <c r="AT21" s="136">
        <f>-'Workings 2'!AS108/10^6</f>
        <v>0</v>
      </c>
      <c r="AU21" s="136">
        <f>-'Workings 2'!AT108/10^6</f>
        <v>0</v>
      </c>
      <c r="AV21" s="136">
        <f>-'Workings 2'!AU108/10^6</f>
        <v>0</v>
      </c>
      <c r="AW21" s="136">
        <f>-'Workings 2'!AV108/10^6</f>
        <v>0</v>
      </c>
      <c r="AX21" s="136">
        <f>-'Workings 2'!AW108/10^6</f>
        <v>0</v>
      </c>
      <c r="AY21" s="136">
        <f>-'Workings 2'!AX108/10^6</f>
        <v>0</v>
      </c>
      <c r="AZ21" s="136">
        <f>-'Workings 2'!AY108/10^6</f>
        <v>0</v>
      </c>
      <c r="BA21" s="136">
        <f>-'Workings 2'!AZ108/10^6</f>
        <v>0</v>
      </c>
      <c r="BB21" s="136">
        <f>-'Workings 2'!BA108/10^6</f>
        <v>0</v>
      </c>
      <c r="BC21" s="136">
        <f>-'Workings 2'!BB108/10^6</f>
        <v>0</v>
      </c>
      <c r="BD21" s="136">
        <f>-'Workings 2'!BC108/10^6</f>
        <v>0</v>
      </c>
      <c r="BE21" s="136">
        <f>-'Workings 2'!BD108/10^6</f>
        <v>0</v>
      </c>
    </row>
    <row r="22" spans="1:57">
      <c r="A22" s="335"/>
      <c r="B22" s="135" t="s">
        <v>311</v>
      </c>
      <c r="C22" s="173" t="s">
        <v>195</v>
      </c>
      <c r="D22" s="135" t="s">
        <v>196</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row>
    <row r="23" spans="1:57" ht="16.5" thickBot="1">
      <c r="A23" s="336"/>
      <c r="B23" s="137" t="s">
        <v>199</v>
      </c>
      <c r="C23" s="174"/>
      <c r="D23" s="138" t="s">
        <v>196</v>
      </c>
      <c r="E23" s="139">
        <f>SUM(E18:E22)</f>
        <v>-0.61938184855585199</v>
      </c>
      <c r="F23" s="139">
        <f t="shared" ref="F23:BE23" si="0">SUM(F18:F22)</f>
        <v>-0.54769297855585175</v>
      </c>
      <c r="G23" s="139">
        <f t="shared" si="0"/>
        <v>-0.47312120855585182</v>
      </c>
      <c r="H23" s="139">
        <f t="shared" si="0"/>
        <v>-0.68415437855585182</v>
      </c>
      <c r="I23" s="139">
        <f t="shared" si="0"/>
        <v>-1.2441079285558523</v>
      </c>
      <c r="J23" s="139">
        <f t="shared" si="0"/>
        <v>-0.17209227855585188</v>
      </c>
      <c r="K23" s="139">
        <f t="shared" si="0"/>
        <v>-0.17209227855585188</v>
      </c>
      <c r="L23" s="139">
        <f t="shared" si="0"/>
        <v>-0.17209227855585188</v>
      </c>
      <c r="M23" s="139">
        <f t="shared" si="0"/>
        <v>-0.17209227855585188</v>
      </c>
      <c r="N23" s="139">
        <f t="shared" si="0"/>
        <v>-0.17209227855585188</v>
      </c>
      <c r="O23" s="139">
        <f t="shared" si="0"/>
        <v>-0.17209227855585188</v>
      </c>
      <c r="P23" s="139">
        <f t="shared" si="0"/>
        <v>-0.17209227855585188</v>
      </c>
      <c r="Q23" s="139">
        <f t="shared" si="0"/>
        <v>-0.17209227855585188</v>
      </c>
      <c r="R23" s="139">
        <f t="shared" si="0"/>
        <v>-0.17209227855585188</v>
      </c>
      <c r="S23" s="139">
        <f t="shared" si="0"/>
        <v>-0.17209227855585188</v>
      </c>
      <c r="T23" s="139">
        <f t="shared" si="0"/>
        <v>-0.17209227855585188</v>
      </c>
      <c r="U23" s="139">
        <f t="shared" si="0"/>
        <v>-0.17209227855585188</v>
      </c>
      <c r="V23" s="139">
        <f t="shared" si="0"/>
        <v>-0.17209227855585188</v>
      </c>
      <c r="W23" s="139">
        <f t="shared" si="0"/>
        <v>-0.17209227855585188</v>
      </c>
      <c r="X23" s="139">
        <f t="shared" si="0"/>
        <v>-0.17209227855585188</v>
      </c>
      <c r="Y23" s="139">
        <f t="shared" si="0"/>
        <v>-0.17209227855585188</v>
      </c>
      <c r="Z23" s="139">
        <f t="shared" si="0"/>
        <v>-0.17209227855585188</v>
      </c>
      <c r="AA23" s="139">
        <f t="shared" si="0"/>
        <v>-0.17209227855585188</v>
      </c>
      <c r="AB23" s="139">
        <f t="shared" si="0"/>
        <v>-0.17209227855585188</v>
      </c>
      <c r="AC23" s="139">
        <f t="shared" si="0"/>
        <v>-0.17209227855585188</v>
      </c>
      <c r="AD23" s="139">
        <f t="shared" si="0"/>
        <v>0</v>
      </c>
      <c r="AE23" s="139">
        <f t="shared" si="0"/>
        <v>0</v>
      </c>
      <c r="AF23" s="139">
        <f t="shared" si="0"/>
        <v>0</v>
      </c>
      <c r="AG23" s="139">
        <f t="shared" si="0"/>
        <v>0</v>
      </c>
      <c r="AH23" s="139">
        <f t="shared" si="0"/>
        <v>0</v>
      </c>
      <c r="AI23" s="139">
        <f t="shared" si="0"/>
        <v>0</v>
      </c>
      <c r="AJ23" s="139">
        <f t="shared" si="0"/>
        <v>0</v>
      </c>
      <c r="AK23" s="139">
        <f t="shared" si="0"/>
        <v>0</v>
      </c>
      <c r="AL23" s="139">
        <f t="shared" si="0"/>
        <v>0</v>
      </c>
      <c r="AM23" s="139">
        <f t="shared" si="0"/>
        <v>0</v>
      </c>
      <c r="AN23" s="139">
        <f t="shared" si="0"/>
        <v>0</v>
      </c>
      <c r="AO23" s="139">
        <f t="shared" si="0"/>
        <v>0</v>
      </c>
      <c r="AP23" s="139">
        <f t="shared" si="0"/>
        <v>0</v>
      </c>
      <c r="AQ23" s="139">
        <f t="shared" si="0"/>
        <v>0</v>
      </c>
      <c r="AR23" s="139">
        <f t="shared" si="0"/>
        <v>0</v>
      </c>
      <c r="AS23" s="139">
        <f t="shared" si="0"/>
        <v>0</v>
      </c>
      <c r="AT23" s="139">
        <f t="shared" si="0"/>
        <v>0</v>
      </c>
      <c r="AU23" s="139">
        <f t="shared" si="0"/>
        <v>0</v>
      </c>
      <c r="AV23" s="139">
        <f t="shared" si="0"/>
        <v>0</v>
      </c>
      <c r="AW23" s="139">
        <f t="shared" si="0"/>
        <v>0</v>
      </c>
      <c r="AX23" s="139">
        <f t="shared" si="0"/>
        <v>0</v>
      </c>
      <c r="AY23" s="139">
        <f t="shared" si="0"/>
        <v>0</v>
      </c>
      <c r="AZ23" s="139">
        <f t="shared" si="0"/>
        <v>0</v>
      </c>
      <c r="BA23" s="139">
        <f t="shared" si="0"/>
        <v>0</v>
      </c>
      <c r="BB23" s="139">
        <f t="shared" si="0"/>
        <v>0</v>
      </c>
      <c r="BC23" s="139">
        <f t="shared" si="0"/>
        <v>0</v>
      </c>
      <c r="BD23" s="139">
        <f t="shared" si="0"/>
        <v>0</v>
      </c>
      <c r="BE23" s="139">
        <f t="shared" si="0"/>
        <v>0</v>
      </c>
    </row>
    <row r="24" spans="1:57">
      <c r="A24" s="341" t="s">
        <v>312</v>
      </c>
      <c r="B24" s="135" t="s">
        <v>194</v>
      </c>
      <c r="C24" s="168"/>
      <c r="D24" s="36" t="s">
        <v>196</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1:57">
      <c r="A25" s="341"/>
      <c r="B25" s="135" t="s">
        <v>197</v>
      </c>
      <c r="C25" s="168"/>
      <c r="D25" s="36" t="s">
        <v>196</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1:57">
      <c r="A26" s="341"/>
      <c r="B26" s="135" t="s">
        <v>279</v>
      </c>
      <c r="C26" s="173" t="s">
        <v>313</v>
      </c>
      <c r="D26" s="36" t="s">
        <v>196</v>
      </c>
      <c r="E26" s="175"/>
      <c r="F26" s="175">
        <f>'Workings 2'!D135/10^3</f>
        <v>1.7058274282507693E-2</v>
      </c>
      <c r="G26" s="175">
        <f>'Workings 2'!E135/10^3</f>
        <v>3.3428169693630765E-2</v>
      </c>
      <c r="H26" s="175">
        <f>'Workings 2'!F135/10^3</f>
        <v>4.8970781211107685E-2</v>
      </c>
      <c r="I26" s="175">
        <f>'Workings 2'!G135/10^3</f>
        <v>0.21220262108818461</v>
      </c>
      <c r="J26" s="175">
        <f>'Workings 2'!H135/10^3</f>
        <v>0.21220262108818461</v>
      </c>
      <c r="K26" s="175">
        <f>'Workings 2'!I135/10^3</f>
        <v>0.21220262108818461</v>
      </c>
      <c r="L26" s="175">
        <f>'Workings 2'!J135/10^3</f>
        <v>0.21220262108818461</v>
      </c>
      <c r="M26" s="175">
        <f>'Workings 2'!K135/10^3</f>
        <v>0.21220262108818461</v>
      </c>
      <c r="N26" s="175">
        <f>'Workings 2'!L135/10^3</f>
        <v>0.21220262108818461</v>
      </c>
      <c r="O26" s="175">
        <f>'Workings 2'!M135/10^3</f>
        <v>0.21220262108818461</v>
      </c>
      <c r="P26" s="175">
        <f>'Workings 2'!N135/10^3</f>
        <v>0.21220262108818461</v>
      </c>
      <c r="Q26" s="175">
        <f>'Workings 2'!O135/10^3</f>
        <v>0.21220262108818461</v>
      </c>
      <c r="R26" s="175">
        <f>'Workings 2'!P135/10^3</f>
        <v>0.21220262108818461</v>
      </c>
      <c r="S26" s="175">
        <f>'Workings 2'!Q135/10^3</f>
        <v>0.21220262108818461</v>
      </c>
      <c r="T26" s="175">
        <f>'Workings 2'!R135/10^3</f>
        <v>0.21220262108818461</v>
      </c>
      <c r="U26" s="175">
        <f>'Workings 2'!S135/10^3</f>
        <v>0.21220262108818461</v>
      </c>
      <c r="V26" s="175">
        <f>'Workings 2'!T135/10^3</f>
        <v>0.21220262108818461</v>
      </c>
      <c r="W26" s="175">
        <f>'Workings 2'!U135/10^3</f>
        <v>0.21220262108818461</v>
      </c>
      <c r="X26" s="175">
        <f>'Workings 2'!V135/10^3</f>
        <v>0.21220262108818461</v>
      </c>
      <c r="Y26" s="175">
        <f>'Workings 2'!W135/10^3</f>
        <v>0.21220262108818461</v>
      </c>
      <c r="Z26" s="175">
        <f>'Workings 2'!X135/10^3</f>
        <v>0.21220262108818461</v>
      </c>
      <c r="AA26" s="175">
        <f>'Workings 2'!Y135/10^3</f>
        <v>0.21220262108818461</v>
      </c>
      <c r="AB26" s="175">
        <f>'Workings 2'!Z135/10^3</f>
        <v>0.21220262108818461</v>
      </c>
      <c r="AC26" s="175">
        <f>'Workings 2'!AA135/10^3</f>
        <v>0.21220262108818461</v>
      </c>
      <c r="AD26" s="175">
        <f>'Workings 2'!AB135/10^3</f>
        <v>0.21220262108818461</v>
      </c>
      <c r="AE26" s="175">
        <f>'Workings 2'!AC135/10^3</f>
        <v>0</v>
      </c>
      <c r="AF26" s="175">
        <f>'Workings 2'!AD135/10^3</f>
        <v>0</v>
      </c>
      <c r="AG26" s="175">
        <f>'Workings 2'!AE135/10^3</f>
        <v>0</v>
      </c>
      <c r="AH26" s="175">
        <f>'Workings 2'!AF135/10^3</f>
        <v>0</v>
      </c>
      <c r="AI26" s="175">
        <f>'Workings 2'!AG135/10^3</f>
        <v>0</v>
      </c>
      <c r="AJ26" s="175">
        <f>'Workings 2'!AH135/10^3</f>
        <v>0</v>
      </c>
      <c r="AK26" s="175">
        <f>'Workings 2'!AI135/10^3</f>
        <v>0</v>
      </c>
      <c r="AL26" s="175">
        <f>'Workings 2'!AJ135/10^3</f>
        <v>0</v>
      </c>
      <c r="AM26" s="175">
        <f>'Workings 2'!AK135/10^3</f>
        <v>0</v>
      </c>
      <c r="AN26" s="175">
        <f>'Workings 2'!AL135/10^3</f>
        <v>0</v>
      </c>
      <c r="AO26" s="175">
        <f>'Workings 2'!AM135/10^3</f>
        <v>0</v>
      </c>
      <c r="AP26" s="175">
        <f>'Workings 2'!AN135/10^3</f>
        <v>0</v>
      </c>
      <c r="AQ26" s="175">
        <f>'Workings 2'!AO135/10^3</f>
        <v>0</v>
      </c>
      <c r="AR26" s="175">
        <f>'Workings 2'!AP135/10^3</f>
        <v>0</v>
      </c>
      <c r="AS26" s="175">
        <f>'Workings 2'!AQ135/10^3</f>
        <v>0</v>
      </c>
      <c r="AT26" s="175">
        <f>'Workings 2'!AR135/10^3</f>
        <v>0</v>
      </c>
      <c r="AU26" s="175">
        <f>'Workings 2'!AS135/10^3</f>
        <v>0</v>
      </c>
      <c r="AV26" s="175">
        <f>'Workings 2'!AT135/10^3</f>
        <v>0</v>
      </c>
      <c r="AW26" s="175">
        <f>'Workings 2'!AU135/10^3</f>
        <v>0</v>
      </c>
      <c r="AX26" s="175">
        <f>'Workings 2'!AV135/10^3</f>
        <v>0</v>
      </c>
      <c r="AY26" s="175">
        <f>'Workings 2'!AW135/10^3</f>
        <v>0</v>
      </c>
      <c r="AZ26" s="175">
        <f>'Workings 2'!AX135/10^3</f>
        <v>0</v>
      </c>
      <c r="BA26" s="175">
        <f>'Workings 2'!AY135/10^3</f>
        <v>0</v>
      </c>
      <c r="BB26" s="175">
        <f>'Workings 2'!AZ135/10^3</f>
        <v>0</v>
      </c>
      <c r="BC26" s="175">
        <f>'Workings 2'!BA135/10^3</f>
        <v>0</v>
      </c>
      <c r="BD26" s="175">
        <f>'Workings 2'!BB135/10^3</f>
        <v>0</v>
      </c>
      <c r="BE26" s="175">
        <f>'Workings 2'!BC135/10^3</f>
        <v>0</v>
      </c>
    </row>
    <row r="27" spans="1:57">
      <c r="A27" s="341"/>
      <c r="B27" s="135" t="s">
        <v>279</v>
      </c>
      <c r="C27" s="173" t="s">
        <v>314</v>
      </c>
      <c r="D27" s="36" t="s">
        <v>196</v>
      </c>
      <c r="E27" s="175"/>
      <c r="F27" s="175">
        <f>'Workings 2'!D136/10^3</f>
        <v>0.17171991304799999</v>
      </c>
      <c r="G27" s="175">
        <f>'Workings 2'!E136/10^3</f>
        <v>0.31137194847784611</v>
      </c>
      <c r="H27" s="175">
        <f>'Workings 2'!F136/10^3</f>
        <v>0.42402758406553842</v>
      </c>
      <c r="I27" s="175">
        <f>'Workings 2'!G136/10^3</f>
        <v>0.47333050226861528</v>
      </c>
      <c r="J27" s="175">
        <f>'Workings 2'!H136/10^3</f>
        <v>0.93428104269323076</v>
      </c>
      <c r="K27" s="175">
        <f>'Workings 2'!I136/10^3</f>
        <v>0.93428104269323076</v>
      </c>
      <c r="L27" s="175">
        <f>'Workings 2'!J136/10^3</f>
        <v>0.93428104269323076</v>
      </c>
      <c r="M27" s="175">
        <f>'Workings 2'!K136/10^3</f>
        <v>0.93428104269323076</v>
      </c>
      <c r="N27" s="175">
        <f>'Workings 2'!L136/10^3</f>
        <v>0.93428104269323076</v>
      </c>
      <c r="O27" s="175">
        <f>'Workings 2'!M136/10^3</f>
        <v>0.93428104269323076</v>
      </c>
      <c r="P27" s="175">
        <f>'Workings 2'!N136/10^3</f>
        <v>0.93428104269323076</v>
      </c>
      <c r="Q27" s="175">
        <f>'Workings 2'!O136/10^3</f>
        <v>0.93428104269323076</v>
      </c>
      <c r="R27" s="175">
        <f>'Workings 2'!P136/10^3</f>
        <v>0.93428104269323076</v>
      </c>
      <c r="S27" s="175">
        <f>'Workings 2'!Q136/10^3</f>
        <v>0.93428104269323076</v>
      </c>
      <c r="T27" s="175">
        <f>'Workings 2'!R136/10^3</f>
        <v>0.93428104269323076</v>
      </c>
      <c r="U27" s="175">
        <f>'Workings 2'!S136/10^3</f>
        <v>0.93428104269323076</v>
      </c>
      <c r="V27" s="175">
        <f>'Workings 2'!T136/10^3</f>
        <v>0.93428104269323076</v>
      </c>
      <c r="W27" s="175">
        <f>'Workings 2'!U136/10^3</f>
        <v>0.93428104269323076</v>
      </c>
      <c r="X27" s="175">
        <f>'Workings 2'!V136/10^3</f>
        <v>0.93428104269323076</v>
      </c>
      <c r="Y27" s="175">
        <f>'Workings 2'!W136/10^3</f>
        <v>0.93428104269323076</v>
      </c>
      <c r="Z27" s="175">
        <f>'Workings 2'!X136/10^3</f>
        <v>0.93428104269323076</v>
      </c>
      <c r="AA27" s="175">
        <f>'Workings 2'!Y136/10^3</f>
        <v>0.93428104269323076</v>
      </c>
      <c r="AB27" s="175">
        <f>'Workings 2'!Z136/10^3</f>
        <v>0.93428104269323076</v>
      </c>
      <c r="AC27" s="175">
        <f>'Workings 2'!AA136/10^3</f>
        <v>0.93428104269323076</v>
      </c>
      <c r="AD27" s="175">
        <f>'Workings 2'!AB136/10^3</f>
        <v>0.93428104269323076</v>
      </c>
      <c r="AE27" s="175">
        <f>'Workings 2'!AC136/10^3</f>
        <v>0</v>
      </c>
      <c r="AF27" s="175">
        <f>'Workings 2'!AD136/10^3</f>
        <v>0</v>
      </c>
      <c r="AG27" s="175">
        <f>'Workings 2'!AE136/10^3</f>
        <v>0</v>
      </c>
      <c r="AH27" s="175">
        <f>'Workings 2'!AF136/10^3</f>
        <v>0</v>
      </c>
      <c r="AI27" s="175">
        <f>'Workings 2'!AG136/10^3</f>
        <v>0</v>
      </c>
      <c r="AJ27" s="175">
        <f>'Workings 2'!AH136/10^3</f>
        <v>0</v>
      </c>
      <c r="AK27" s="175">
        <f>'Workings 2'!AI136/10^3</f>
        <v>0</v>
      </c>
      <c r="AL27" s="175">
        <f>'Workings 2'!AJ136/10^3</f>
        <v>0</v>
      </c>
      <c r="AM27" s="175">
        <f>'Workings 2'!AK136/10^3</f>
        <v>0</v>
      </c>
      <c r="AN27" s="175">
        <f>'Workings 2'!AL136/10^3</f>
        <v>0</v>
      </c>
      <c r="AO27" s="175">
        <f>'Workings 2'!AM136/10^3</f>
        <v>0</v>
      </c>
      <c r="AP27" s="175">
        <f>'Workings 2'!AN136/10^3</f>
        <v>0</v>
      </c>
      <c r="AQ27" s="175">
        <f>'Workings 2'!AO136/10^3</f>
        <v>0</v>
      </c>
      <c r="AR27" s="175">
        <f>'Workings 2'!AP136/10^3</f>
        <v>0</v>
      </c>
      <c r="AS27" s="175">
        <f>'Workings 2'!AQ136/10^3</f>
        <v>0</v>
      </c>
      <c r="AT27" s="175">
        <f>'Workings 2'!AR136/10^3</f>
        <v>0</v>
      </c>
      <c r="AU27" s="175">
        <f>'Workings 2'!AS136/10^3</f>
        <v>0</v>
      </c>
      <c r="AV27" s="175">
        <f>'Workings 2'!AT136/10^3</f>
        <v>0</v>
      </c>
      <c r="AW27" s="175">
        <f>'Workings 2'!AU136/10^3</f>
        <v>0</v>
      </c>
      <c r="AX27" s="175">
        <f>'Workings 2'!AV136/10^3</f>
        <v>0</v>
      </c>
      <c r="AY27" s="175">
        <f>'Workings 2'!AW136/10^3</f>
        <v>0</v>
      </c>
      <c r="AZ27" s="175">
        <f>'Workings 2'!AX136/10^3</f>
        <v>0</v>
      </c>
      <c r="BA27" s="175">
        <f>'Workings 2'!AY136/10^3</f>
        <v>0</v>
      </c>
      <c r="BB27" s="175">
        <f>'Workings 2'!AZ136/10^3</f>
        <v>0</v>
      </c>
      <c r="BC27" s="175">
        <f>'Workings 2'!BA136/10^3</f>
        <v>0</v>
      </c>
      <c r="BD27" s="175">
        <f>'Workings 2'!BB136/10^3</f>
        <v>0</v>
      </c>
      <c r="BE27" s="175">
        <f>'Workings 2'!BC136/10^3</f>
        <v>0</v>
      </c>
    </row>
    <row r="28" spans="1:57">
      <c r="A28" s="341"/>
      <c r="B28" s="135" t="s">
        <v>198</v>
      </c>
      <c r="C28" s="173" t="s">
        <v>195</v>
      </c>
      <c r="D28" s="36" t="s">
        <v>196</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1:57">
      <c r="A29" s="341"/>
      <c r="B29" s="135" t="s">
        <v>198</v>
      </c>
      <c r="C29" s="173" t="s">
        <v>195</v>
      </c>
      <c r="D29" s="36" t="s">
        <v>196</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1:57">
      <c r="A30" s="342"/>
      <c r="B30" s="135" t="s">
        <v>315</v>
      </c>
      <c r="C30" s="168"/>
      <c r="D30" s="36" t="s">
        <v>196</v>
      </c>
      <c r="E30" s="176">
        <f>SUM(E24:E29)</f>
        <v>0</v>
      </c>
      <c r="F30" s="176">
        <f>SUM(F24:F29)</f>
        <v>0.18877818733050769</v>
      </c>
      <c r="G30" s="176">
        <f t="shared" ref="G30:BE30" si="1">SUM(G24:G29)</f>
        <v>0.34480011817147688</v>
      </c>
      <c r="H30" s="176">
        <f t="shared" si="1"/>
        <v>0.47299836527664613</v>
      </c>
      <c r="I30" s="176">
        <f t="shared" si="1"/>
        <v>0.68553312335679983</v>
      </c>
      <c r="J30" s="176">
        <f t="shared" si="1"/>
        <v>1.1464836637814153</v>
      </c>
      <c r="K30" s="176">
        <f t="shared" si="1"/>
        <v>1.1464836637814153</v>
      </c>
      <c r="L30" s="176">
        <f t="shared" si="1"/>
        <v>1.1464836637814153</v>
      </c>
      <c r="M30" s="176">
        <f t="shared" si="1"/>
        <v>1.1464836637814153</v>
      </c>
      <c r="N30" s="176">
        <f t="shared" si="1"/>
        <v>1.1464836637814153</v>
      </c>
      <c r="O30" s="176">
        <f t="shared" si="1"/>
        <v>1.1464836637814153</v>
      </c>
      <c r="P30" s="176">
        <f t="shared" si="1"/>
        <v>1.1464836637814153</v>
      </c>
      <c r="Q30" s="176">
        <f t="shared" si="1"/>
        <v>1.1464836637814153</v>
      </c>
      <c r="R30" s="176">
        <f t="shared" si="1"/>
        <v>1.1464836637814153</v>
      </c>
      <c r="S30" s="176">
        <f t="shared" si="1"/>
        <v>1.1464836637814153</v>
      </c>
      <c r="T30" s="176">
        <f t="shared" si="1"/>
        <v>1.1464836637814153</v>
      </c>
      <c r="U30" s="176">
        <f t="shared" si="1"/>
        <v>1.1464836637814153</v>
      </c>
      <c r="V30" s="176">
        <f t="shared" si="1"/>
        <v>1.1464836637814153</v>
      </c>
      <c r="W30" s="176">
        <f t="shared" si="1"/>
        <v>1.1464836637814153</v>
      </c>
      <c r="X30" s="176">
        <f t="shared" si="1"/>
        <v>1.1464836637814153</v>
      </c>
      <c r="Y30" s="176">
        <f t="shared" si="1"/>
        <v>1.1464836637814153</v>
      </c>
      <c r="Z30" s="176">
        <f t="shared" si="1"/>
        <v>1.1464836637814153</v>
      </c>
      <c r="AA30" s="176">
        <f t="shared" si="1"/>
        <v>1.1464836637814153</v>
      </c>
      <c r="AB30" s="176">
        <f t="shared" si="1"/>
        <v>1.1464836637814153</v>
      </c>
      <c r="AC30" s="176">
        <f t="shared" si="1"/>
        <v>1.1464836637814153</v>
      </c>
      <c r="AD30" s="176">
        <f t="shared" si="1"/>
        <v>1.1464836637814153</v>
      </c>
      <c r="AE30" s="176">
        <f t="shared" si="1"/>
        <v>0</v>
      </c>
      <c r="AF30" s="176">
        <f t="shared" si="1"/>
        <v>0</v>
      </c>
      <c r="AG30" s="176">
        <f t="shared" si="1"/>
        <v>0</v>
      </c>
      <c r="AH30" s="176">
        <f t="shared" si="1"/>
        <v>0</v>
      </c>
      <c r="AI30" s="176">
        <f t="shared" si="1"/>
        <v>0</v>
      </c>
      <c r="AJ30" s="176">
        <f t="shared" si="1"/>
        <v>0</v>
      </c>
      <c r="AK30" s="176">
        <f t="shared" si="1"/>
        <v>0</v>
      </c>
      <c r="AL30" s="176">
        <f t="shared" si="1"/>
        <v>0</v>
      </c>
      <c r="AM30" s="176">
        <f t="shared" si="1"/>
        <v>0</v>
      </c>
      <c r="AN30" s="176">
        <f t="shared" si="1"/>
        <v>0</v>
      </c>
      <c r="AO30" s="176">
        <f t="shared" si="1"/>
        <v>0</v>
      </c>
      <c r="AP30" s="176">
        <f t="shared" si="1"/>
        <v>0</v>
      </c>
      <c r="AQ30" s="176">
        <f t="shared" si="1"/>
        <v>0</v>
      </c>
      <c r="AR30" s="176">
        <f t="shared" si="1"/>
        <v>0</v>
      </c>
      <c r="AS30" s="176">
        <f t="shared" si="1"/>
        <v>0</v>
      </c>
      <c r="AT30" s="176">
        <f t="shared" si="1"/>
        <v>0</v>
      </c>
      <c r="AU30" s="176">
        <f t="shared" si="1"/>
        <v>0</v>
      </c>
      <c r="AV30" s="176">
        <f t="shared" si="1"/>
        <v>0</v>
      </c>
      <c r="AW30" s="176">
        <f t="shared" si="1"/>
        <v>0</v>
      </c>
      <c r="AX30" s="176">
        <f t="shared" si="1"/>
        <v>0</v>
      </c>
      <c r="AY30" s="176">
        <f t="shared" si="1"/>
        <v>0</v>
      </c>
      <c r="AZ30" s="176">
        <f t="shared" si="1"/>
        <v>0</v>
      </c>
      <c r="BA30" s="176">
        <f t="shared" si="1"/>
        <v>0</v>
      </c>
      <c r="BB30" s="176">
        <f t="shared" si="1"/>
        <v>0</v>
      </c>
      <c r="BC30" s="176">
        <f t="shared" si="1"/>
        <v>0</v>
      </c>
      <c r="BD30" s="176">
        <f t="shared" si="1"/>
        <v>0</v>
      </c>
      <c r="BE30" s="176">
        <f t="shared" si="1"/>
        <v>0</v>
      </c>
    </row>
    <row r="31" spans="1:57" ht="16.5" thickBot="1">
      <c r="A31" s="177"/>
      <c r="B31" s="178" t="s">
        <v>316</v>
      </c>
      <c r="C31" s="179" t="s">
        <v>317</v>
      </c>
      <c r="D31" s="178" t="s">
        <v>196</v>
      </c>
      <c r="E31" s="139">
        <f>E23+E30</f>
        <v>-0.61938184855585199</v>
      </c>
      <c r="F31" s="139">
        <f t="shared" ref="F31:BE31" si="2">F23+F30</f>
        <v>-0.35891479122534409</v>
      </c>
      <c r="G31" s="139">
        <f t="shared" si="2"/>
        <v>-0.12832109038437495</v>
      </c>
      <c r="H31" s="139">
        <f t="shared" si="2"/>
        <v>-0.21115601327920569</v>
      </c>
      <c r="I31" s="139">
        <f t="shared" si="2"/>
        <v>-0.55857480519905245</v>
      </c>
      <c r="J31" s="139">
        <f t="shared" si="2"/>
        <v>0.97439138522556346</v>
      </c>
      <c r="K31" s="139">
        <f t="shared" si="2"/>
        <v>0.97439138522556346</v>
      </c>
      <c r="L31" s="139">
        <f t="shared" si="2"/>
        <v>0.97439138522556346</v>
      </c>
      <c r="M31" s="139">
        <f t="shared" si="2"/>
        <v>0.97439138522556346</v>
      </c>
      <c r="N31" s="139">
        <f t="shared" si="2"/>
        <v>0.97439138522556346</v>
      </c>
      <c r="O31" s="139">
        <f t="shared" si="2"/>
        <v>0.97439138522556346</v>
      </c>
      <c r="P31" s="139">
        <f t="shared" si="2"/>
        <v>0.97439138522556346</v>
      </c>
      <c r="Q31" s="139">
        <f t="shared" si="2"/>
        <v>0.97439138522556346</v>
      </c>
      <c r="R31" s="139">
        <f t="shared" si="2"/>
        <v>0.97439138522556346</v>
      </c>
      <c r="S31" s="139">
        <f t="shared" si="2"/>
        <v>0.97439138522556346</v>
      </c>
      <c r="T31" s="139">
        <f t="shared" si="2"/>
        <v>0.97439138522556346</v>
      </c>
      <c r="U31" s="139">
        <f t="shared" si="2"/>
        <v>0.97439138522556346</v>
      </c>
      <c r="V31" s="139">
        <f t="shared" si="2"/>
        <v>0.97439138522556346</v>
      </c>
      <c r="W31" s="139">
        <f t="shared" si="2"/>
        <v>0.97439138522556346</v>
      </c>
      <c r="X31" s="139">
        <f t="shared" si="2"/>
        <v>0.97439138522556346</v>
      </c>
      <c r="Y31" s="139">
        <f t="shared" si="2"/>
        <v>0.97439138522556346</v>
      </c>
      <c r="Z31" s="139">
        <f t="shared" si="2"/>
        <v>0.97439138522556346</v>
      </c>
      <c r="AA31" s="139">
        <f t="shared" si="2"/>
        <v>0.97439138522556346</v>
      </c>
      <c r="AB31" s="139">
        <f t="shared" si="2"/>
        <v>0.97439138522556346</v>
      </c>
      <c r="AC31" s="139">
        <f t="shared" si="2"/>
        <v>0.97439138522556346</v>
      </c>
      <c r="AD31" s="139">
        <f t="shared" si="2"/>
        <v>1.1464836637814153</v>
      </c>
      <c r="AE31" s="139">
        <f t="shared" si="2"/>
        <v>0</v>
      </c>
      <c r="AF31" s="139">
        <f t="shared" si="2"/>
        <v>0</v>
      </c>
      <c r="AG31" s="139">
        <f t="shared" si="2"/>
        <v>0</v>
      </c>
      <c r="AH31" s="139">
        <f t="shared" si="2"/>
        <v>0</v>
      </c>
      <c r="AI31" s="139">
        <f t="shared" si="2"/>
        <v>0</v>
      </c>
      <c r="AJ31" s="139">
        <f t="shared" si="2"/>
        <v>0</v>
      </c>
      <c r="AK31" s="139">
        <f t="shared" si="2"/>
        <v>0</v>
      </c>
      <c r="AL31" s="139">
        <f t="shared" si="2"/>
        <v>0</v>
      </c>
      <c r="AM31" s="139">
        <f t="shared" si="2"/>
        <v>0</v>
      </c>
      <c r="AN31" s="139">
        <f t="shared" si="2"/>
        <v>0</v>
      </c>
      <c r="AO31" s="139">
        <f t="shared" si="2"/>
        <v>0</v>
      </c>
      <c r="AP31" s="139">
        <f t="shared" si="2"/>
        <v>0</v>
      </c>
      <c r="AQ31" s="139">
        <f t="shared" si="2"/>
        <v>0</v>
      </c>
      <c r="AR31" s="139">
        <f t="shared" si="2"/>
        <v>0</v>
      </c>
      <c r="AS31" s="139">
        <f t="shared" si="2"/>
        <v>0</v>
      </c>
      <c r="AT31" s="139">
        <f t="shared" si="2"/>
        <v>0</v>
      </c>
      <c r="AU31" s="139">
        <f t="shared" si="2"/>
        <v>0</v>
      </c>
      <c r="AV31" s="139">
        <f t="shared" si="2"/>
        <v>0</v>
      </c>
      <c r="AW31" s="139">
        <f t="shared" si="2"/>
        <v>0</v>
      </c>
      <c r="AX31" s="139">
        <f t="shared" si="2"/>
        <v>0</v>
      </c>
      <c r="AY31" s="139">
        <f t="shared" si="2"/>
        <v>0</v>
      </c>
      <c r="AZ31" s="139">
        <f t="shared" si="2"/>
        <v>0</v>
      </c>
      <c r="BA31" s="139">
        <f t="shared" si="2"/>
        <v>0</v>
      </c>
      <c r="BB31" s="139">
        <f t="shared" si="2"/>
        <v>0</v>
      </c>
      <c r="BC31" s="139">
        <f t="shared" si="2"/>
        <v>0</v>
      </c>
      <c r="BD31" s="139">
        <f t="shared" si="2"/>
        <v>0</v>
      </c>
      <c r="BE31" s="139">
        <f t="shared" si="2"/>
        <v>0</v>
      </c>
    </row>
    <row r="32" spans="1:57">
      <c r="A32" s="180"/>
      <c r="B32" s="36" t="s">
        <v>318</v>
      </c>
      <c r="C32" s="168" t="s">
        <v>319</v>
      </c>
      <c r="D32" s="36" t="s">
        <v>223</v>
      </c>
      <c r="E32" s="181">
        <v>0.7</v>
      </c>
      <c r="F32" s="181">
        <v>0.7</v>
      </c>
      <c r="G32" s="181">
        <v>0.7</v>
      </c>
      <c r="H32" s="181">
        <v>0.7</v>
      </c>
      <c r="I32" s="181">
        <v>0.7</v>
      </c>
      <c r="J32" s="181">
        <v>0.7</v>
      </c>
      <c r="K32" s="181">
        <v>0.7</v>
      </c>
      <c r="L32" s="181">
        <v>0.7</v>
      </c>
      <c r="M32" s="181">
        <v>0.7</v>
      </c>
      <c r="N32" s="181">
        <v>0.7</v>
      </c>
      <c r="O32" s="181">
        <v>0.7</v>
      </c>
      <c r="P32" s="181">
        <v>0.7</v>
      </c>
      <c r="Q32" s="181">
        <v>0.7</v>
      </c>
      <c r="R32" s="181">
        <v>0.7</v>
      </c>
      <c r="S32" s="181">
        <v>0.7</v>
      </c>
      <c r="T32" s="181">
        <v>0.7</v>
      </c>
      <c r="U32" s="181">
        <v>0.7</v>
      </c>
      <c r="V32" s="181">
        <v>0.7</v>
      </c>
      <c r="W32" s="181">
        <v>0.7</v>
      </c>
      <c r="X32" s="181">
        <v>0.7</v>
      </c>
      <c r="Y32" s="181">
        <v>0.7</v>
      </c>
      <c r="Z32" s="181">
        <v>0.7</v>
      </c>
      <c r="AA32" s="181">
        <v>0.7</v>
      </c>
      <c r="AB32" s="181">
        <v>0.7</v>
      </c>
      <c r="AC32" s="181">
        <v>0.7</v>
      </c>
      <c r="AD32" s="181">
        <v>0.7</v>
      </c>
      <c r="AE32" s="181">
        <v>0.7</v>
      </c>
      <c r="AF32" s="181">
        <v>0.7</v>
      </c>
      <c r="AG32" s="181">
        <v>0.7</v>
      </c>
      <c r="AH32" s="181">
        <v>0.7</v>
      </c>
      <c r="AI32" s="181">
        <v>0.7</v>
      </c>
      <c r="AJ32" s="181">
        <v>0.7</v>
      </c>
      <c r="AK32" s="181">
        <v>0.7</v>
      </c>
      <c r="AL32" s="181">
        <v>0.7</v>
      </c>
      <c r="AM32" s="181">
        <v>0.7</v>
      </c>
      <c r="AN32" s="181">
        <v>0.7</v>
      </c>
      <c r="AO32" s="181">
        <v>0.7</v>
      </c>
      <c r="AP32" s="181">
        <v>0.7</v>
      </c>
      <c r="AQ32" s="181">
        <v>0.7</v>
      </c>
      <c r="AR32" s="181">
        <v>0.7</v>
      </c>
      <c r="AS32" s="181">
        <v>0.7</v>
      </c>
      <c r="AT32" s="181">
        <v>0.7</v>
      </c>
      <c r="AU32" s="181">
        <v>0.7</v>
      </c>
      <c r="AV32" s="181">
        <v>0.7</v>
      </c>
      <c r="AW32" s="181">
        <v>0.7</v>
      </c>
    </row>
    <row r="33" spans="1:57">
      <c r="A33" s="180"/>
      <c r="B33" s="36" t="s">
        <v>320</v>
      </c>
      <c r="C33" s="36" t="s">
        <v>321</v>
      </c>
      <c r="D33" s="36" t="s">
        <v>196</v>
      </c>
      <c r="E33" s="140">
        <f>E31*E32</f>
        <v>-0.43356729398909638</v>
      </c>
      <c r="F33" s="140">
        <f t="shared" ref="F33:AW33" si="3">F31*F32</f>
        <v>-0.25124035385774085</v>
      </c>
      <c r="G33" s="140">
        <f t="shared" si="3"/>
        <v>-8.9824763269062455E-2</v>
      </c>
      <c r="H33" s="140">
        <f t="shared" si="3"/>
        <v>-0.14780920929544397</v>
      </c>
      <c r="I33" s="140">
        <f t="shared" si="3"/>
        <v>-0.39100236363933671</v>
      </c>
      <c r="J33" s="140">
        <f t="shared" si="3"/>
        <v>0.68207396965789435</v>
      </c>
      <c r="K33" s="140">
        <f t="shared" si="3"/>
        <v>0.68207396965789435</v>
      </c>
      <c r="L33" s="140">
        <f t="shared" si="3"/>
        <v>0.68207396965789435</v>
      </c>
      <c r="M33" s="140">
        <f t="shared" si="3"/>
        <v>0.68207396965789435</v>
      </c>
      <c r="N33" s="140">
        <f t="shared" si="3"/>
        <v>0.68207396965789435</v>
      </c>
      <c r="O33" s="140">
        <f t="shared" si="3"/>
        <v>0.68207396965789435</v>
      </c>
      <c r="P33" s="140">
        <f t="shared" si="3"/>
        <v>0.68207396965789435</v>
      </c>
      <c r="Q33" s="140">
        <f t="shared" si="3"/>
        <v>0.68207396965789435</v>
      </c>
      <c r="R33" s="140">
        <f t="shared" si="3"/>
        <v>0.68207396965789435</v>
      </c>
      <c r="S33" s="140">
        <f t="shared" si="3"/>
        <v>0.68207396965789435</v>
      </c>
      <c r="T33" s="140">
        <f t="shared" si="3"/>
        <v>0.68207396965789435</v>
      </c>
      <c r="U33" s="140">
        <f t="shared" si="3"/>
        <v>0.68207396965789435</v>
      </c>
      <c r="V33" s="140">
        <f t="shared" si="3"/>
        <v>0.68207396965789435</v>
      </c>
      <c r="W33" s="140">
        <f t="shared" si="3"/>
        <v>0.68207396965789435</v>
      </c>
      <c r="X33" s="140">
        <f t="shared" si="3"/>
        <v>0.68207396965789435</v>
      </c>
      <c r="Y33" s="140">
        <f t="shared" si="3"/>
        <v>0.68207396965789435</v>
      </c>
      <c r="Z33" s="140">
        <f t="shared" si="3"/>
        <v>0.68207396965789435</v>
      </c>
      <c r="AA33" s="140">
        <f t="shared" si="3"/>
        <v>0.68207396965789435</v>
      </c>
      <c r="AB33" s="140">
        <f t="shared" si="3"/>
        <v>0.68207396965789435</v>
      </c>
      <c r="AC33" s="140">
        <f t="shared" si="3"/>
        <v>0.68207396965789435</v>
      </c>
      <c r="AD33" s="140">
        <f t="shared" si="3"/>
        <v>0.80253856464699069</v>
      </c>
      <c r="AE33" s="140">
        <f t="shared" si="3"/>
        <v>0</v>
      </c>
      <c r="AF33" s="140">
        <f t="shared" si="3"/>
        <v>0</v>
      </c>
      <c r="AG33" s="140">
        <f t="shared" si="3"/>
        <v>0</v>
      </c>
      <c r="AH33" s="140">
        <f t="shared" si="3"/>
        <v>0</v>
      </c>
      <c r="AI33" s="140">
        <f t="shared" si="3"/>
        <v>0</v>
      </c>
      <c r="AJ33" s="140">
        <f t="shared" si="3"/>
        <v>0</v>
      </c>
      <c r="AK33" s="140">
        <f t="shared" si="3"/>
        <v>0</v>
      </c>
      <c r="AL33" s="140">
        <f t="shared" si="3"/>
        <v>0</v>
      </c>
      <c r="AM33" s="140">
        <f t="shared" si="3"/>
        <v>0</v>
      </c>
      <c r="AN33" s="140">
        <f t="shared" si="3"/>
        <v>0</v>
      </c>
      <c r="AO33" s="140">
        <f t="shared" si="3"/>
        <v>0</v>
      </c>
      <c r="AP33" s="140">
        <f t="shared" si="3"/>
        <v>0</v>
      </c>
      <c r="AQ33" s="140">
        <f t="shared" si="3"/>
        <v>0</v>
      </c>
      <c r="AR33" s="140">
        <f t="shared" si="3"/>
        <v>0</v>
      </c>
      <c r="AS33" s="140">
        <f t="shared" si="3"/>
        <v>0</v>
      </c>
      <c r="AT33" s="140">
        <f t="shared" si="3"/>
        <v>0</v>
      </c>
      <c r="AU33" s="140">
        <f t="shared" si="3"/>
        <v>0</v>
      </c>
      <c r="AV33" s="140">
        <f t="shared" si="3"/>
        <v>0</v>
      </c>
      <c r="AW33" s="140">
        <f t="shared" si="3"/>
        <v>0</v>
      </c>
      <c r="AX33" s="140"/>
      <c r="AY33" s="140"/>
      <c r="AZ33" s="140"/>
      <c r="BA33" s="140"/>
      <c r="BB33" s="140"/>
      <c r="BC33" s="140"/>
      <c r="BD33" s="140"/>
    </row>
    <row r="34" spans="1:57" ht="16.149999999999999" customHeight="1">
      <c r="A34" s="180"/>
      <c r="B34" s="36" t="s">
        <v>322</v>
      </c>
      <c r="C34" s="36" t="s">
        <v>323</v>
      </c>
      <c r="D34" s="36" t="s">
        <v>196</v>
      </c>
      <c r="E34" s="140">
        <f>E31-E33</f>
        <v>-0.18581455456675561</v>
      </c>
      <c r="F34" s="140">
        <f t="shared" ref="F34:AW34" si="4">F31-F33</f>
        <v>-0.10767443736760324</v>
      </c>
      <c r="G34" s="140">
        <f t="shared" si="4"/>
        <v>-3.8496327115312493E-2</v>
      </c>
      <c r="H34" s="140">
        <f t="shared" si="4"/>
        <v>-6.3346803983761718E-2</v>
      </c>
      <c r="I34" s="140">
        <f t="shared" si="4"/>
        <v>-0.16757244155971573</v>
      </c>
      <c r="J34" s="140">
        <f t="shared" si="4"/>
        <v>0.2923174155676691</v>
      </c>
      <c r="K34" s="140">
        <f t="shared" si="4"/>
        <v>0.2923174155676691</v>
      </c>
      <c r="L34" s="140">
        <f t="shared" si="4"/>
        <v>0.2923174155676691</v>
      </c>
      <c r="M34" s="140">
        <f t="shared" si="4"/>
        <v>0.2923174155676691</v>
      </c>
      <c r="N34" s="140">
        <f t="shared" si="4"/>
        <v>0.2923174155676691</v>
      </c>
      <c r="O34" s="140">
        <f t="shared" si="4"/>
        <v>0.2923174155676691</v>
      </c>
      <c r="P34" s="140">
        <f t="shared" si="4"/>
        <v>0.2923174155676691</v>
      </c>
      <c r="Q34" s="140">
        <f t="shared" si="4"/>
        <v>0.2923174155676691</v>
      </c>
      <c r="R34" s="140">
        <f t="shared" si="4"/>
        <v>0.2923174155676691</v>
      </c>
      <c r="S34" s="140">
        <f t="shared" si="4"/>
        <v>0.2923174155676691</v>
      </c>
      <c r="T34" s="140">
        <f t="shared" si="4"/>
        <v>0.2923174155676691</v>
      </c>
      <c r="U34" s="140">
        <f t="shared" si="4"/>
        <v>0.2923174155676691</v>
      </c>
      <c r="V34" s="140">
        <f t="shared" si="4"/>
        <v>0.2923174155676691</v>
      </c>
      <c r="W34" s="140">
        <f t="shared" si="4"/>
        <v>0.2923174155676691</v>
      </c>
      <c r="X34" s="140">
        <f t="shared" si="4"/>
        <v>0.2923174155676691</v>
      </c>
      <c r="Y34" s="140">
        <f t="shared" si="4"/>
        <v>0.2923174155676691</v>
      </c>
      <c r="Z34" s="140">
        <f t="shared" si="4"/>
        <v>0.2923174155676691</v>
      </c>
      <c r="AA34" s="140">
        <f t="shared" si="4"/>
        <v>0.2923174155676691</v>
      </c>
      <c r="AB34" s="140">
        <f t="shared" si="4"/>
        <v>0.2923174155676691</v>
      </c>
      <c r="AC34" s="140">
        <f t="shared" si="4"/>
        <v>0.2923174155676691</v>
      </c>
      <c r="AD34" s="140">
        <f t="shared" si="4"/>
        <v>0.34394509913442461</v>
      </c>
      <c r="AE34" s="140">
        <f t="shared" si="4"/>
        <v>0</v>
      </c>
      <c r="AF34" s="140">
        <f t="shared" si="4"/>
        <v>0</v>
      </c>
      <c r="AG34" s="140">
        <f t="shared" si="4"/>
        <v>0</v>
      </c>
      <c r="AH34" s="140">
        <f t="shared" si="4"/>
        <v>0</v>
      </c>
      <c r="AI34" s="140">
        <f t="shared" si="4"/>
        <v>0</v>
      </c>
      <c r="AJ34" s="140">
        <f t="shared" si="4"/>
        <v>0</v>
      </c>
      <c r="AK34" s="140">
        <f t="shared" si="4"/>
        <v>0</v>
      </c>
      <c r="AL34" s="140">
        <f t="shared" si="4"/>
        <v>0</v>
      </c>
      <c r="AM34" s="140">
        <f t="shared" si="4"/>
        <v>0</v>
      </c>
      <c r="AN34" s="140">
        <f t="shared" si="4"/>
        <v>0</v>
      </c>
      <c r="AO34" s="140">
        <f t="shared" si="4"/>
        <v>0</v>
      </c>
      <c r="AP34" s="140">
        <f t="shared" si="4"/>
        <v>0</v>
      </c>
      <c r="AQ34" s="140">
        <f t="shared" si="4"/>
        <v>0</v>
      </c>
      <c r="AR34" s="140">
        <f t="shared" si="4"/>
        <v>0</v>
      </c>
      <c r="AS34" s="140">
        <f t="shared" si="4"/>
        <v>0</v>
      </c>
      <c r="AT34" s="140">
        <f t="shared" si="4"/>
        <v>0</v>
      </c>
      <c r="AU34" s="140">
        <f t="shared" si="4"/>
        <v>0</v>
      </c>
      <c r="AV34" s="140">
        <f t="shared" si="4"/>
        <v>0</v>
      </c>
      <c r="AW34" s="140">
        <f t="shared" si="4"/>
        <v>0</v>
      </c>
      <c r="AX34" s="140"/>
      <c r="AY34" s="140"/>
      <c r="AZ34" s="140"/>
      <c r="BA34" s="140"/>
      <c r="BB34" s="140"/>
      <c r="BC34" s="140"/>
      <c r="BD34" s="140"/>
    </row>
    <row r="35" spans="1:57" ht="16.5" hidden="1" customHeight="1" outlineLevel="1">
      <c r="A35" s="180"/>
      <c r="B35" s="36" t="s">
        <v>324</v>
      </c>
      <c r="C35" s="36" t="s">
        <v>325</v>
      </c>
      <c r="D35" s="36" t="s">
        <v>196</v>
      </c>
      <c r="F35" s="140">
        <f>$E$33/'Fixed Data'!$E$13</f>
        <v>-9.6348287553132527E-3</v>
      </c>
      <c r="G35" s="140">
        <f>$E$33/'Fixed Data'!$E$13</f>
        <v>-9.6348287553132527E-3</v>
      </c>
      <c r="H35" s="140">
        <f>$E$33/'Fixed Data'!$E$13</f>
        <v>-9.6348287553132527E-3</v>
      </c>
      <c r="I35" s="140">
        <f>$E$33/'Fixed Data'!$E$13</f>
        <v>-9.6348287553132527E-3</v>
      </c>
      <c r="J35" s="140">
        <f>$E$33/'Fixed Data'!$E$13</f>
        <v>-9.6348287553132527E-3</v>
      </c>
      <c r="K35" s="140">
        <f>$E$33/'Fixed Data'!$E$13</f>
        <v>-9.6348287553132527E-3</v>
      </c>
      <c r="L35" s="140">
        <f>$E$33/'Fixed Data'!$E$13</f>
        <v>-9.6348287553132527E-3</v>
      </c>
      <c r="M35" s="140">
        <f>$E$33/'Fixed Data'!$E$13</f>
        <v>-9.6348287553132527E-3</v>
      </c>
      <c r="N35" s="140">
        <f>$E$33/'Fixed Data'!$E$13</f>
        <v>-9.6348287553132527E-3</v>
      </c>
      <c r="O35" s="140">
        <f>$E$33/'Fixed Data'!$E$13</f>
        <v>-9.6348287553132527E-3</v>
      </c>
      <c r="P35" s="140">
        <f>$E$33/'Fixed Data'!$E$13</f>
        <v>-9.6348287553132527E-3</v>
      </c>
      <c r="Q35" s="140">
        <f>$E$33/'Fixed Data'!$E$13</f>
        <v>-9.6348287553132527E-3</v>
      </c>
      <c r="R35" s="140">
        <f>$E$33/'Fixed Data'!$E$13</f>
        <v>-9.6348287553132527E-3</v>
      </c>
      <c r="S35" s="140">
        <f>$E$33/'Fixed Data'!$E$13</f>
        <v>-9.6348287553132527E-3</v>
      </c>
      <c r="T35" s="140">
        <f>$E$33/'Fixed Data'!$E$13</f>
        <v>-9.6348287553132527E-3</v>
      </c>
      <c r="U35" s="140">
        <f>$E$33/'Fixed Data'!$E$13</f>
        <v>-9.6348287553132527E-3</v>
      </c>
      <c r="V35" s="140">
        <f>$E$33/'Fixed Data'!$E$13</f>
        <v>-9.6348287553132527E-3</v>
      </c>
      <c r="W35" s="140">
        <f>$E$33/'Fixed Data'!$E$13</f>
        <v>-9.6348287553132527E-3</v>
      </c>
      <c r="X35" s="140">
        <f>$E$33/'Fixed Data'!$E$13</f>
        <v>-9.6348287553132527E-3</v>
      </c>
      <c r="Y35" s="140">
        <f>$E$33/'Fixed Data'!$E$13</f>
        <v>-9.6348287553132527E-3</v>
      </c>
      <c r="Z35" s="140">
        <f>$E$33/'Fixed Data'!$E$13</f>
        <v>-9.6348287553132527E-3</v>
      </c>
      <c r="AA35" s="140">
        <f>$E$33/'Fixed Data'!$E$13</f>
        <v>-9.6348287553132527E-3</v>
      </c>
      <c r="AB35" s="140">
        <f>$E$33/'Fixed Data'!$E$13</f>
        <v>-9.6348287553132527E-3</v>
      </c>
      <c r="AC35" s="140">
        <f>$E$33/'Fixed Data'!$E$13</f>
        <v>-9.6348287553132527E-3</v>
      </c>
      <c r="AD35" s="140">
        <f>$E$33/'Fixed Data'!$E$13</f>
        <v>-9.6348287553132527E-3</v>
      </c>
      <c r="AE35" s="140">
        <f>$E$33/'Fixed Data'!$E$13</f>
        <v>-9.6348287553132527E-3</v>
      </c>
      <c r="AF35" s="140">
        <f>$E$33/'Fixed Data'!$E$13</f>
        <v>-9.6348287553132527E-3</v>
      </c>
      <c r="AG35" s="140">
        <f>$E$33/'Fixed Data'!$E$13</f>
        <v>-9.6348287553132527E-3</v>
      </c>
      <c r="AH35" s="140">
        <f>$E$33/'Fixed Data'!$E$13</f>
        <v>-9.6348287553132527E-3</v>
      </c>
      <c r="AI35" s="140">
        <f>$E$33/'Fixed Data'!$E$13</f>
        <v>-9.6348287553132527E-3</v>
      </c>
      <c r="AJ35" s="140">
        <f>$E$33/'Fixed Data'!$E$13</f>
        <v>-9.6348287553132527E-3</v>
      </c>
      <c r="AK35" s="140">
        <f>$E$33/'Fixed Data'!$E$13</f>
        <v>-9.6348287553132527E-3</v>
      </c>
      <c r="AL35" s="140">
        <f>$E$33/'Fixed Data'!$E$13</f>
        <v>-9.6348287553132527E-3</v>
      </c>
      <c r="AM35" s="140">
        <f>$E$33/'Fixed Data'!$E$13</f>
        <v>-9.6348287553132527E-3</v>
      </c>
      <c r="AN35" s="140">
        <f>$E$33/'Fixed Data'!$E$13</f>
        <v>-9.6348287553132527E-3</v>
      </c>
      <c r="AO35" s="140">
        <f>$E$33/'Fixed Data'!$E$13</f>
        <v>-9.6348287553132527E-3</v>
      </c>
      <c r="AP35" s="140">
        <f>$E$33/'Fixed Data'!$E$13</f>
        <v>-9.6348287553132527E-3</v>
      </c>
      <c r="AQ35" s="140">
        <f>$E$33/'Fixed Data'!$E$13</f>
        <v>-9.6348287553132527E-3</v>
      </c>
      <c r="AR35" s="140">
        <f>$E$33/'Fixed Data'!$E$13</f>
        <v>-9.6348287553132527E-3</v>
      </c>
      <c r="AS35" s="140">
        <f>$E$33/'Fixed Data'!$E$13</f>
        <v>-9.6348287553132527E-3</v>
      </c>
      <c r="AT35" s="140">
        <f>$E$33/'Fixed Data'!$E$13</f>
        <v>-9.6348287553132527E-3</v>
      </c>
      <c r="AU35" s="140">
        <f>$E$33/'Fixed Data'!$E$13</f>
        <v>-9.6348287553132527E-3</v>
      </c>
      <c r="AV35" s="140">
        <f>$E$33/'Fixed Data'!$E$13</f>
        <v>-9.6348287553132527E-3</v>
      </c>
      <c r="AW35" s="140">
        <f>$E$33/'Fixed Data'!$E$13</f>
        <v>-9.6348287553132527E-3</v>
      </c>
      <c r="AX35" s="140">
        <f>$E$33/'Fixed Data'!$E$13</f>
        <v>-9.6348287553132527E-3</v>
      </c>
      <c r="AY35" s="140"/>
      <c r="AZ35" s="140"/>
      <c r="BA35" s="140"/>
      <c r="BB35" s="140"/>
      <c r="BC35" s="140"/>
      <c r="BD35" s="140"/>
    </row>
    <row r="36" spans="1:57" ht="16.5" hidden="1" customHeight="1" outlineLevel="1">
      <c r="A36" s="180"/>
      <c r="B36" s="36" t="s">
        <v>326</v>
      </c>
      <c r="C36" s="36" t="s">
        <v>327</v>
      </c>
      <c r="D36" s="36" t="s">
        <v>196</v>
      </c>
      <c r="F36" s="140"/>
      <c r="G36" s="140">
        <f>$F$33/'Fixed Data'!$E$13</f>
        <v>-5.5831189746164637E-3</v>
      </c>
      <c r="H36" s="140">
        <f>$F$33/'Fixed Data'!$E$13</f>
        <v>-5.5831189746164637E-3</v>
      </c>
      <c r="I36" s="140">
        <f>$F$33/'Fixed Data'!$E$13</f>
        <v>-5.5831189746164637E-3</v>
      </c>
      <c r="J36" s="140">
        <f>$F$33/'Fixed Data'!$E$13</f>
        <v>-5.5831189746164637E-3</v>
      </c>
      <c r="K36" s="140">
        <f>$F$33/'Fixed Data'!$E$13</f>
        <v>-5.5831189746164637E-3</v>
      </c>
      <c r="L36" s="140">
        <f>$F$33/'Fixed Data'!$E$13</f>
        <v>-5.5831189746164637E-3</v>
      </c>
      <c r="M36" s="140">
        <f>$F$33/'Fixed Data'!$E$13</f>
        <v>-5.5831189746164637E-3</v>
      </c>
      <c r="N36" s="140">
        <f>$F$33/'Fixed Data'!$E$13</f>
        <v>-5.5831189746164637E-3</v>
      </c>
      <c r="O36" s="140">
        <f>$F$33/'Fixed Data'!$E$13</f>
        <v>-5.5831189746164637E-3</v>
      </c>
      <c r="P36" s="140">
        <f>$F$33/'Fixed Data'!$E$13</f>
        <v>-5.5831189746164637E-3</v>
      </c>
      <c r="Q36" s="140">
        <f>$F$33/'Fixed Data'!$E$13</f>
        <v>-5.5831189746164637E-3</v>
      </c>
      <c r="R36" s="140">
        <f>$F$33/'Fixed Data'!$E$13</f>
        <v>-5.5831189746164637E-3</v>
      </c>
      <c r="S36" s="140">
        <f>$F$33/'Fixed Data'!$E$13</f>
        <v>-5.5831189746164637E-3</v>
      </c>
      <c r="T36" s="140">
        <f>$F$33/'Fixed Data'!$E$13</f>
        <v>-5.5831189746164637E-3</v>
      </c>
      <c r="U36" s="140">
        <f>$F$33/'Fixed Data'!$E$13</f>
        <v>-5.5831189746164637E-3</v>
      </c>
      <c r="V36" s="140">
        <f>$F$33/'Fixed Data'!$E$13</f>
        <v>-5.5831189746164637E-3</v>
      </c>
      <c r="W36" s="140">
        <f>$F$33/'Fixed Data'!$E$13</f>
        <v>-5.5831189746164637E-3</v>
      </c>
      <c r="X36" s="140">
        <f>$F$33/'Fixed Data'!$E$13</f>
        <v>-5.5831189746164637E-3</v>
      </c>
      <c r="Y36" s="140">
        <f>$F$33/'Fixed Data'!$E$13</f>
        <v>-5.5831189746164637E-3</v>
      </c>
      <c r="Z36" s="140">
        <f>$F$33/'Fixed Data'!$E$13</f>
        <v>-5.5831189746164637E-3</v>
      </c>
      <c r="AA36" s="140">
        <f>$F$33/'Fixed Data'!$E$13</f>
        <v>-5.5831189746164637E-3</v>
      </c>
      <c r="AB36" s="140">
        <f>$F$33/'Fixed Data'!$E$13</f>
        <v>-5.5831189746164637E-3</v>
      </c>
      <c r="AC36" s="140">
        <f>$F$33/'Fixed Data'!$E$13</f>
        <v>-5.5831189746164637E-3</v>
      </c>
      <c r="AD36" s="140">
        <f>$F$33/'Fixed Data'!$E$13</f>
        <v>-5.5831189746164637E-3</v>
      </c>
      <c r="AE36" s="140">
        <f>$F$33/'Fixed Data'!$E$13</f>
        <v>-5.5831189746164637E-3</v>
      </c>
      <c r="AF36" s="140">
        <f>$F$33/'Fixed Data'!$E$13</f>
        <v>-5.5831189746164637E-3</v>
      </c>
      <c r="AG36" s="140">
        <f>$F$33/'Fixed Data'!$E$13</f>
        <v>-5.5831189746164637E-3</v>
      </c>
      <c r="AH36" s="140">
        <f>$F$33/'Fixed Data'!$E$13</f>
        <v>-5.5831189746164637E-3</v>
      </c>
      <c r="AI36" s="140">
        <f>$F$33/'Fixed Data'!$E$13</f>
        <v>-5.5831189746164637E-3</v>
      </c>
      <c r="AJ36" s="140">
        <f>$F$33/'Fixed Data'!$E$13</f>
        <v>-5.5831189746164637E-3</v>
      </c>
      <c r="AK36" s="140">
        <f>$F$33/'Fixed Data'!$E$13</f>
        <v>-5.5831189746164637E-3</v>
      </c>
      <c r="AL36" s="140">
        <f>$F$33/'Fixed Data'!$E$13</f>
        <v>-5.5831189746164637E-3</v>
      </c>
      <c r="AM36" s="140">
        <f>$F$33/'Fixed Data'!$E$13</f>
        <v>-5.5831189746164637E-3</v>
      </c>
      <c r="AN36" s="140">
        <f>$F$33/'Fixed Data'!$E$13</f>
        <v>-5.5831189746164637E-3</v>
      </c>
      <c r="AO36" s="140">
        <f>$F$33/'Fixed Data'!$E$13</f>
        <v>-5.5831189746164637E-3</v>
      </c>
      <c r="AP36" s="140">
        <f>$F$33/'Fixed Data'!$E$13</f>
        <v>-5.5831189746164637E-3</v>
      </c>
      <c r="AQ36" s="140">
        <f>$F$33/'Fixed Data'!$E$13</f>
        <v>-5.5831189746164637E-3</v>
      </c>
      <c r="AR36" s="140">
        <f>$F$33/'Fixed Data'!$E$13</f>
        <v>-5.5831189746164637E-3</v>
      </c>
      <c r="AS36" s="140">
        <f>$F$33/'Fixed Data'!$E$13</f>
        <v>-5.5831189746164637E-3</v>
      </c>
      <c r="AT36" s="140">
        <f>$F$33/'Fixed Data'!$E$13</f>
        <v>-5.5831189746164637E-3</v>
      </c>
      <c r="AU36" s="140">
        <f>$F$33/'Fixed Data'!$E$13</f>
        <v>-5.5831189746164637E-3</v>
      </c>
      <c r="AV36" s="140">
        <f>$F$33/'Fixed Data'!$E$13</f>
        <v>-5.5831189746164637E-3</v>
      </c>
      <c r="AW36" s="140">
        <f>$F$33/'Fixed Data'!$E$13</f>
        <v>-5.5831189746164637E-3</v>
      </c>
      <c r="AX36" s="140">
        <f>$F$33/'Fixed Data'!$E$13</f>
        <v>-5.5831189746164637E-3</v>
      </c>
      <c r="AY36" s="140">
        <f>$F$33/'Fixed Data'!$E$13</f>
        <v>-5.5831189746164637E-3</v>
      </c>
      <c r="AZ36" s="140"/>
      <c r="BA36" s="140"/>
      <c r="BB36" s="140"/>
      <c r="BC36" s="140"/>
      <c r="BD36" s="140"/>
    </row>
    <row r="37" spans="1:57" ht="16.5" hidden="1" customHeight="1" outlineLevel="1">
      <c r="A37" s="180"/>
      <c r="B37" s="36" t="s">
        <v>328</v>
      </c>
      <c r="C37" s="36" t="s">
        <v>329</v>
      </c>
      <c r="D37" s="36" t="s">
        <v>196</v>
      </c>
      <c r="F37" s="140"/>
      <c r="G37" s="140"/>
      <c r="H37" s="140">
        <f>$G$33/'Fixed Data'!$E$13</f>
        <v>-1.9961058504236102E-3</v>
      </c>
      <c r="I37" s="140">
        <f>$G$33/'Fixed Data'!$E$13</f>
        <v>-1.9961058504236102E-3</v>
      </c>
      <c r="J37" s="140">
        <f>$G$33/'Fixed Data'!$E$13</f>
        <v>-1.9961058504236102E-3</v>
      </c>
      <c r="K37" s="140">
        <f>$G$33/'Fixed Data'!$E$13</f>
        <v>-1.9961058504236102E-3</v>
      </c>
      <c r="L37" s="140">
        <f>$G$33/'Fixed Data'!$E$13</f>
        <v>-1.9961058504236102E-3</v>
      </c>
      <c r="M37" s="140">
        <f>$G$33/'Fixed Data'!$E$13</f>
        <v>-1.9961058504236102E-3</v>
      </c>
      <c r="N37" s="140">
        <f>$G$33/'Fixed Data'!$E$13</f>
        <v>-1.9961058504236102E-3</v>
      </c>
      <c r="O37" s="140">
        <f>$G$33/'Fixed Data'!$E$13</f>
        <v>-1.9961058504236102E-3</v>
      </c>
      <c r="P37" s="140">
        <f>$G$33/'Fixed Data'!$E$13</f>
        <v>-1.9961058504236102E-3</v>
      </c>
      <c r="Q37" s="140">
        <f>$G$33/'Fixed Data'!$E$13</f>
        <v>-1.9961058504236102E-3</v>
      </c>
      <c r="R37" s="140">
        <f>$G$33/'Fixed Data'!$E$13</f>
        <v>-1.9961058504236102E-3</v>
      </c>
      <c r="S37" s="140">
        <f>$G$33/'Fixed Data'!$E$13</f>
        <v>-1.9961058504236102E-3</v>
      </c>
      <c r="T37" s="140">
        <f>$G$33/'Fixed Data'!$E$13</f>
        <v>-1.9961058504236102E-3</v>
      </c>
      <c r="U37" s="140">
        <f>$G$33/'Fixed Data'!$E$13</f>
        <v>-1.9961058504236102E-3</v>
      </c>
      <c r="V37" s="140">
        <f>$G$33/'Fixed Data'!$E$13</f>
        <v>-1.9961058504236102E-3</v>
      </c>
      <c r="W37" s="140">
        <f>$G$33/'Fixed Data'!$E$13</f>
        <v>-1.9961058504236102E-3</v>
      </c>
      <c r="X37" s="140">
        <f>$G$33/'Fixed Data'!$E$13</f>
        <v>-1.9961058504236102E-3</v>
      </c>
      <c r="Y37" s="140">
        <f>$G$33/'Fixed Data'!$E$13</f>
        <v>-1.9961058504236102E-3</v>
      </c>
      <c r="Z37" s="140">
        <f>$G$33/'Fixed Data'!$E$13</f>
        <v>-1.9961058504236102E-3</v>
      </c>
      <c r="AA37" s="140">
        <f>$G$33/'Fixed Data'!$E$13</f>
        <v>-1.9961058504236102E-3</v>
      </c>
      <c r="AB37" s="140">
        <f>$G$33/'Fixed Data'!$E$13</f>
        <v>-1.9961058504236102E-3</v>
      </c>
      <c r="AC37" s="140">
        <f>$G$33/'Fixed Data'!$E$13</f>
        <v>-1.9961058504236102E-3</v>
      </c>
      <c r="AD37" s="140">
        <f>$G$33/'Fixed Data'!$E$13</f>
        <v>-1.9961058504236102E-3</v>
      </c>
      <c r="AE37" s="140">
        <f>$G$33/'Fixed Data'!$E$13</f>
        <v>-1.9961058504236102E-3</v>
      </c>
      <c r="AF37" s="140">
        <f>$G$33/'Fixed Data'!$E$13</f>
        <v>-1.9961058504236102E-3</v>
      </c>
      <c r="AG37" s="140">
        <f>$G$33/'Fixed Data'!$E$13</f>
        <v>-1.9961058504236102E-3</v>
      </c>
      <c r="AH37" s="140">
        <f>$G$33/'Fixed Data'!$E$13</f>
        <v>-1.9961058504236102E-3</v>
      </c>
      <c r="AI37" s="140">
        <f>$G$33/'Fixed Data'!$E$13</f>
        <v>-1.9961058504236102E-3</v>
      </c>
      <c r="AJ37" s="140">
        <f>$G$33/'Fixed Data'!$E$13</f>
        <v>-1.9961058504236102E-3</v>
      </c>
      <c r="AK37" s="140">
        <f>$G$33/'Fixed Data'!$E$13</f>
        <v>-1.9961058504236102E-3</v>
      </c>
      <c r="AL37" s="140">
        <f>$G$33/'Fixed Data'!$E$13</f>
        <v>-1.9961058504236102E-3</v>
      </c>
      <c r="AM37" s="140">
        <f>$G$33/'Fixed Data'!$E$13</f>
        <v>-1.9961058504236102E-3</v>
      </c>
      <c r="AN37" s="140">
        <f>$G$33/'Fixed Data'!$E$13</f>
        <v>-1.9961058504236102E-3</v>
      </c>
      <c r="AO37" s="140">
        <f>$G$33/'Fixed Data'!$E$13</f>
        <v>-1.9961058504236102E-3</v>
      </c>
      <c r="AP37" s="140">
        <f>$G$33/'Fixed Data'!$E$13</f>
        <v>-1.9961058504236102E-3</v>
      </c>
      <c r="AQ37" s="140">
        <f>$G$33/'Fixed Data'!$E$13</f>
        <v>-1.9961058504236102E-3</v>
      </c>
      <c r="AR37" s="140">
        <f>$G$33/'Fixed Data'!$E$13</f>
        <v>-1.9961058504236102E-3</v>
      </c>
      <c r="AS37" s="140">
        <f>$G$33/'Fixed Data'!$E$13</f>
        <v>-1.9961058504236102E-3</v>
      </c>
      <c r="AT37" s="140">
        <f>$G$33/'Fixed Data'!$E$13</f>
        <v>-1.9961058504236102E-3</v>
      </c>
      <c r="AU37" s="140">
        <f>$G$33/'Fixed Data'!$E$13</f>
        <v>-1.9961058504236102E-3</v>
      </c>
      <c r="AV37" s="140">
        <f>$G$33/'Fixed Data'!$E$13</f>
        <v>-1.9961058504236102E-3</v>
      </c>
      <c r="AW37" s="140">
        <f>$G$33/'Fixed Data'!$E$13</f>
        <v>-1.9961058504236102E-3</v>
      </c>
      <c r="AX37" s="140">
        <f>$G$33/'Fixed Data'!$E$13</f>
        <v>-1.9961058504236102E-3</v>
      </c>
      <c r="AY37" s="140">
        <f>$G$33/'Fixed Data'!$E$13</f>
        <v>-1.9961058504236102E-3</v>
      </c>
      <c r="AZ37" s="140">
        <f>$G$33/'Fixed Data'!$E$13</f>
        <v>-1.9961058504236102E-3</v>
      </c>
      <c r="BA37" s="140"/>
      <c r="BB37" s="140"/>
      <c r="BC37" s="140"/>
      <c r="BD37" s="140"/>
    </row>
    <row r="38" spans="1:57" ht="16.5" hidden="1" customHeight="1" outlineLevel="1">
      <c r="A38" s="180"/>
      <c r="B38" s="36" t="s">
        <v>330</v>
      </c>
      <c r="C38" s="36" t="s">
        <v>331</v>
      </c>
      <c r="D38" s="36" t="s">
        <v>196</v>
      </c>
      <c r="F38" s="140"/>
      <c r="G38" s="140"/>
      <c r="H38" s="140"/>
      <c r="I38" s="140">
        <f>$H$33/'Fixed Data'!$E$13</f>
        <v>-3.2846490954543104E-3</v>
      </c>
      <c r="J38" s="140">
        <f>$H$33/'Fixed Data'!$E$13</f>
        <v>-3.2846490954543104E-3</v>
      </c>
      <c r="K38" s="140">
        <f>$H$33/'Fixed Data'!$E$13</f>
        <v>-3.2846490954543104E-3</v>
      </c>
      <c r="L38" s="140">
        <f>$H$33/'Fixed Data'!$E$13</f>
        <v>-3.2846490954543104E-3</v>
      </c>
      <c r="M38" s="140">
        <f>$H$33/'Fixed Data'!$E$13</f>
        <v>-3.2846490954543104E-3</v>
      </c>
      <c r="N38" s="140">
        <f>$H$33/'Fixed Data'!$E$13</f>
        <v>-3.2846490954543104E-3</v>
      </c>
      <c r="O38" s="140">
        <f>$H$33/'Fixed Data'!$E$13</f>
        <v>-3.2846490954543104E-3</v>
      </c>
      <c r="P38" s="140">
        <f>$H$33/'Fixed Data'!$E$13</f>
        <v>-3.2846490954543104E-3</v>
      </c>
      <c r="Q38" s="140">
        <f>$H$33/'Fixed Data'!$E$13</f>
        <v>-3.2846490954543104E-3</v>
      </c>
      <c r="R38" s="140">
        <f>$H$33/'Fixed Data'!$E$13</f>
        <v>-3.2846490954543104E-3</v>
      </c>
      <c r="S38" s="140">
        <f>$H$33/'Fixed Data'!$E$13</f>
        <v>-3.2846490954543104E-3</v>
      </c>
      <c r="T38" s="140">
        <f>$H$33/'Fixed Data'!$E$13</f>
        <v>-3.2846490954543104E-3</v>
      </c>
      <c r="U38" s="140">
        <f>$H$33/'Fixed Data'!$E$13</f>
        <v>-3.2846490954543104E-3</v>
      </c>
      <c r="V38" s="140">
        <f>$H$33/'Fixed Data'!$E$13</f>
        <v>-3.2846490954543104E-3</v>
      </c>
      <c r="W38" s="140">
        <f>$H$33/'Fixed Data'!$E$13</f>
        <v>-3.2846490954543104E-3</v>
      </c>
      <c r="X38" s="140">
        <f>$H$33/'Fixed Data'!$E$13</f>
        <v>-3.2846490954543104E-3</v>
      </c>
      <c r="Y38" s="140">
        <f>$H$33/'Fixed Data'!$E$13</f>
        <v>-3.2846490954543104E-3</v>
      </c>
      <c r="Z38" s="140">
        <f>$H$33/'Fixed Data'!$E$13</f>
        <v>-3.2846490954543104E-3</v>
      </c>
      <c r="AA38" s="140">
        <f>$H$33/'Fixed Data'!$E$13</f>
        <v>-3.2846490954543104E-3</v>
      </c>
      <c r="AB38" s="140">
        <f>$H$33/'Fixed Data'!$E$13</f>
        <v>-3.2846490954543104E-3</v>
      </c>
      <c r="AC38" s="140">
        <f>$H$33/'Fixed Data'!$E$13</f>
        <v>-3.2846490954543104E-3</v>
      </c>
      <c r="AD38" s="140">
        <f>$H$33/'Fixed Data'!$E$13</f>
        <v>-3.2846490954543104E-3</v>
      </c>
      <c r="AE38" s="140">
        <f>$H$33/'Fixed Data'!$E$13</f>
        <v>-3.2846490954543104E-3</v>
      </c>
      <c r="AF38" s="140">
        <f>$H$33/'Fixed Data'!$E$13</f>
        <v>-3.2846490954543104E-3</v>
      </c>
      <c r="AG38" s="140">
        <f>$H$33/'Fixed Data'!$E$13</f>
        <v>-3.2846490954543104E-3</v>
      </c>
      <c r="AH38" s="140">
        <f>$H$33/'Fixed Data'!$E$13</f>
        <v>-3.2846490954543104E-3</v>
      </c>
      <c r="AI38" s="140">
        <f>$H$33/'Fixed Data'!$E$13</f>
        <v>-3.2846490954543104E-3</v>
      </c>
      <c r="AJ38" s="140">
        <f>$H$33/'Fixed Data'!$E$13</f>
        <v>-3.2846490954543104E-3</v>
      </c>
      <c r="AK38" s="140">
        <f>$H$33/'Fixed Data'!$E$13</f>
        <v>-3.2846490954543104E-3</v>
      </c>
      <c r="AL38" s="140">
        <f>$H$33/'Fixed Data'!$E$13</f>
        <v>-3.2846490954543104E-3</v>
      </c>
      <c r="AM38" s="140">
        <f>$H$33/'Fixed Data'!$E$13</f>
        <v>-3.2846490954543104E-3</v>
      </c>
      <c r="AN38" s="140">
        <f>$H$33/'Fixed Data'!$E$13</f>
        <v>-3.2846490954543104E-3</v>
      </c>
      <c r="AO38" s="140">
        <f>$H$33/'Fixed Data'!$E$13</f>
        <v>-3.2846490954543104E-3</v>
      </c>
      <c r="AP38" s="140">
        <f>$H$33/'Fixed Data'!$E$13</f>
        <v>-3.2846490954543104E-3</v>
      </c>
      <c r="AQ38" s="140">
        <f>$H$33/'Fixed Data'!$E$13</f>
        <v>-3.2846490954543104E-3</v>
      </c>
      <c r="AR38" s="140">
        <f>$H$33/'Fixed Data'!$E$13</f>
        <v>-3.2846490954543104E-3</v>
      </c>
      <c r="AS38" s="140">
        <f>$H$33/'Fixed Data'!$E$13</f>
        <v>-3.2846490954543104E-3</v>
      </c>
      <c r="AT38" s="140">
        <f>$H$33/'Fixed Data'!$E$13</f>
        <v>-3.2846490954543104E-3</v>
      </c>
      <c r="AU38" s="140">
        <f>$H$33/'Fixed Data'!$E$13</f>
        <v>-3.2846490954543104E-3</v>
      </c>
      <c r="AV38" s="140">
        <f>$H$33/'Fixed Data'!$E$13</f>
        <v>-3.2846490954543104E-3</v>
      </c>
      <c r="AW38" s="140">
        <f>$H$33/'Fixed Data'!$E$13</f>
        <v>-3.2846490954543104E-3</v>
      </c>
      <c r="AX38" s="140">
        <f>$H$33/'Fixed Data'!$E$13</f>
        <v>-3.2846490954543104E-3</v>
      </c>
      <c r="AY38" s="140">
        <f>$H$33/'Fixed Data'!$E$13</f>
        <v>-3.2846490954543104E-3</v>
      </c>
      <c r="AZ38" s="140">
        <f>$H$33/'Fixed Data'!$E$13</f>
        <v>-3.2846490954543104E-3</v>
      </c>
      <c r="BA38" s="140">
        <f>$H$33/'Fixed Data'!$E$13</f>
        <v>-3.2846490954543104E-3</v>
      </c>
      <c r="BB38" s="140"/>
      <c r="BC38" s="140"/>
      <c r="BD38" s="140"/>
    </row>
    <row r="39" spans="1:57" ht="16.5" hidden="1" customHeight="1" outlineLevel="1">
      <c r="A39" s="180"/>
      <c r="B39" s="36" t="s">
        <v>332</v>
      </c>
      <c r="C39" s="36" t="s">
        <v>333</v>
      </c>
      <c r="D39" s="36" t="s">
        <v>196</v>
      </c>
      <c r="F39" s="140"/>
      <c r="G39" s="140"/>
      <c r="H39" s="140"/>
      <c r="I39" s="140"/>
      <c r="J39" s="140">
        <f>$I$33/'Fixed Data'!$E$13</f>
        <v>-8.6889414142074829E-3</v>
      </c>
      <c r="K39" s="140">
        <f>$I$33/'Fixed Data'!$E$13</f>
        <v>-8.6889414142074829E-3</v>
      </c>
      <c r="L39" s="140">
        <f>$I$33/'Fixed Data'!$E$13</f>
        <v>-8.6889414142074829E-3</v>
      </c>
      <c r="M39" s="140">
        <f>$I$33/'Fixed Data'!$E$13</f>
        <v>-8.6889414142074829E-3</v>
      </c>
      <c r="N39" s="140">
        <f>$I$33/'Fixed Data'!$E$13</f>
        <v>-8.6889414142074829E-3</v>
      </c>
      <c r="O39" s="140">
        <f>$I$33/'Fixed Data'!$E$13</f>
        <v>-8.6889414142074829E-3</v>
      </c>
      <c r="P39" s="140">
        <f>$I$33/'Fixed Data'!$E$13</f>
        <v>-8.6889414142074829E-3</v>
      </c>
      <c r="Q39" s="140">
        <f>$I$33/'Fixed Data'!$E$13</f>
        <v>-8.6889414142074829E-3</v>
      </c>
      <c r="R39" s="140">
        <f>$I$33/'Fixed Data'!$E$13</f>
        <v>-8.6889414142074829E-3</v>
      </c>
      <c r="S39" s="140">
        <f>$I$33/'Fixed Data'!$E$13</f>
        <v>-8.6889414142074829E-3</v>
      </c>
      <c r="T39" s="140">
        <f>$I$33/'Fixed Data'!$E$13</f>
        <v>-8.6889414142074829E-3</v>
      </c>
      <c r="U39" s="140">
        <f>$I$33/'Fixed Data'!$E$13</f>
        <v>-8.6889414142074829E-3</v>
      </c>
      <c r="V39" s="140">
        <f>$I$33/'Fixed Data'!$E$13</f>
        <v>-8.6889414142074829E-3</v>
      </c>
      <c r="W39" s="140">
        <f>$I$33/'Fixed Data'!$E$13</f>
        <v>-8.6889414142074829E-3</v>
      </c>
      <c r="X39" s="140">
        <f>$I$33/'Fixed Data'!$E$13</f>
        <v>-8.6889414142074829E-3</v>
      </c>
      <c r="Y39" s="140">
        <f>$I$33/'Fixed Data'!$E$13</f>
        <v>-8.6889414142074829E-3</v>
      </c>
      <c r="Z39" s="140">
        <f>$I$33/'Fixed Data'!$E$13</f>
        <v>-8.6889414142074829E-3</v>
      </c>
      <c r="AA39" s="140">
        <f>$I$33/'Fixed Data'!$E$13</f>
        <v>-8.6889414142074829E-3</v>
      </c>
      <c r="AB39" s="140">
        <f>$I$33/'Fixed Data'!$E$13</f>
        <v>-8.6889414142074829E-3</v>
      </c>
      <c r="AC39" s="140">
        <f>$I$33/'Fixed Data'!$E$13</f>
        <v>-8.6889414142074829E-3</v>
      </c>
      <c r="AD39" s="140">
        <f>$I$33/'Fixed Data'!$E$13</f>
        <v>-8.6889414142074829E-3</v>
      </c>
      <c r="AE39" s="140">
        <f>$I$33/'Fixed Data'!$E$13</f>
        <v>-8.6889414142074829E-3</v>
      </c>
      <c r="AF39" s="140">
        <f>$I$33/'Fixed Data'!$E$13</f>
        <v>-8.6889414142074829E-3</v>
      </c>
      <c r="AG39" s="140">
        <f>$I$33/'Fixed Data'!$E$13</f>
        <v>-8.6889414142074829E-3</v>
      </c>
      <c r="AH39" s="140">
        <f>$I$33/'Fixed Data'!$E$13</f>
        <v>-8.6889414142074829E-3</v>
      </c>
      <c r="AI39" s="140">
        <f>$I$33/'Fixed Data'!$E$13</f>
        <v>-8.6889414142074829E-3</v>
      </c>
      <c r="AJ39" s="140">
        <f>$I$33/'Fixed Data'!$E$13</f>
        <v>-8.6889414142074829E-3</v>
      </c>
      <c r="AK39" s="140">
        <f>$I$33/'Fixed Data'!$E$13</f>
        <v>-8.6889414142074829E-3</v>
      </c>
      <c r="AL39" s="140">
        <f>$I$33/'Fixed Data'!$E$13</f>
        <v>-8.6889414142074829E-3</v>
      </c>
      <c r="AM39" s="140">
        <f>$I$33/'Fixed Data'!$E$13</f>
        <v>-8.6889414142074829E-3</v>
      </c>
      <c r="AN39" s="140">
        <f>$I$33/'Fixed Data'!$E$13</f>
        <v>-8.6889414142074829E-3</v>
      </c>
      <c r="AO39" s="140">
        <f>$I$33/'Fixed Data'!$E$13</f>
        <v>-8.6889414142074829E-3</v>
      </c>
      <c r="AP39" s="140">
        <f>$I$33/'Fixed Data'!$E$13</f>
        <v>-8.6889414142074829E-3</v>
      </c>
      <c r="AQ39" s="140">
        <f>$I$33/'Fixed Data'!$E$13</f>
        <v>-8.6889414142074829E-3</v>
      </c>
      <c r="AR39" s="140">
        <f>$I$33/'Fixed Data'!$E$13</f>
        <v>-8.6889414142074829E-3</v>
      </c>
      <c r="AS39" s="140">
        <f>$I$33/'Fixed Data'!$E$13</f>
        <v>-8.6889414142074829E-3</v>
      </c>
      <c r="AT39" s="140">
        <f>$I$33/'Fixed Data'!$E$13</f>
        <v>-8.6889414142074829E-3</v>
      </c>
      <c r="AU39" s="140">
        <f>$I$33/'Fixed Data'!$E$13</f>
        <v>-8.6889414142074829E-3</v>
      </c>
      <c r="AV39" s="140">
        <f>$I$33/'Fixed Data'!$E$13</f>
        <v>-8.6889414142074829E-3</v>
      </c>
      <c r="AW39" s="140">
        <f>$I$33/'Fixed Data'!$E$13</f>
        <v>-8.6889414142074829E-3</v>
      </c>
      <c r="AX39" s="140">
        <f>$I$33/'Fixed Data'!$E$13</f>
        <v>-8.6889414142074829E-3</v>
      </c>
      <c r="AY39" s="140">
        <f>$I$33/'Fixed Data'!$E$13</f>
        <v>-8.6889414142074829E-3</v>
      </c>
      <c r="AZ39" s="140">
        <f>$I$33/'Fixed Data'!$E$13</f>
        <v>-8.6889414142074829E-3</v>
      </c>
      <c r="BA39" s="140">
        <f>$I$33/'Fixed Data'!$E$13</f>
        <v>-8.6889414142074829E-3</v>
      </c>
      <c r="BB39" s="140">
        <f>$I$33/'Fixed Data'!$E$13</f>
        <v>-8.6889414142074829E-3</v>
      </c>
      <c r="BC39" s="140"/>
      <c r="BD39" s="140"/>
    </row>
    <row r="40" spans="1:57" ht="16.5" hidden="1" customHeight="1" outlineLevel="1">
      <c r="A40" s="180"/>
      <c r="B40" s="36" t="s">
        <v>334</v>
      </c>
      <c r="C40" s="36" t="s">
        <v>335</v>
      </c>
      <c r="D40" s="36" t="s">
        <v>196</v>
      </c>
      <c r="F40" s="140"/>
      <c r="G40" s="140"/>
      <c r="H40" s="140"/>
      <c r="I40" s="140"/>
      <c r="J40" s="140"/>
      <c r="K40" s="140">
        <f>$J$33/'Fixed Data'!$E$13</f>
        <v>1.5157199325730985E-2</v>
      </c>
      <c r="L40" s="140">
        <f>$J$33/'Fixed Data'!$E$13</f>
        <v>1.5157199325730985E-2</v>
      </c>
      <c r="M40" s="140">
        <f>$J$33/'Fixed Data'!$E$13</f>
        <v>1.5157199325730985E-2</v>
      </c>
      <c r="N40" s="140">
        <f>$J$33/'Fixed Data'!$E$13</f>
        <v>1.5157199325730985E-2</v>
      </c>
      <c r="O40" s="140">
        <f>$J$33/'Fixed Data'!$E$13</f>
        <v>1.5157199325730985E-2</v>
      </c>
      <c r="P40" s="140">
        <f>$J$33/'Fixed Data'!$E$13</f>
        <v>1.5157199325730985E-2</v>
      </c>
      <c r="Q40" s="140">
        <f>$J$33/'Fixed Data'!$E$13</f>
        <v>1.5157199325730985E-2</v>
      </c>
      <c r="R40" s="140">
        <f>$J$33/'Fixed Data'!$E$13</f>
        <v>1.5157199325730985E-2</v>
      </c>
      <c r="S40" s="140">
        <f>$J$33/'Fixed Data'!$E$13</f>
        <v>1.5157199325730985E-2</v>
      </c>
      <c r="T40" s="140">
        <f>$J$33/'Fixed Data'!$E$13</f>
        <v>1.5157199325730985E-2</v>
      </c>
      <c r="U40" s="140">
        <f>$J$33/'Fixed Data'!$E$13</f>
        <v>1.5157199325730985E-2</v>
      </c>
      <c r="V40" s="140">
        <f>$J$33/'Fixed Data'!$E$13</f>
        <v>1.5157199325730985E-2</v>
      </c>
      <c r="W40" s="140">
        <f>$J$33/'Fixed Data'!$E$13</f>
        <v>1.5157199325730985E-2</v>
      </c>
      <c r="X40" s="140">
        <f>$J$33/'Fixed Data'!$E$13</f>
        <v>1.5157199325730985E-2</v>
      </c>
      <c r="Y40" s="140">
        <f>$J$33/'Fixed Data'!$E$13</f>
        <v>1.5157199325730985E-2</v>
      </c>
      <c r="Z40" s="140">
        <f>$J$33/'Fixed Data'!$E$13</f>
        <v>1.5157199325730985E-2</v>
      </c>
      <c r="AA40" s="140">
        <f>$J$33/'Fixed Data'!$E$13</f>
        <v>1.5157199325730985E-2</v>
      </c>
      <c r="AB40" s="140">
        <f>$J$33/'Fixed Data'!$E$13</f>
        <v>1.5157199325730985E-2</v>
      </c>
      <c r="AC40" s="140">
        <f>$J$33/'Fixed Data'!$E$13</f>
        <v>1.5157199325730985E-2</v>
      </c>
      <c r="AD40" s="140">
        <f>$J$33/'Fixed Data'!$E$13</f>
        <v>1.5157199325730985E-2</v>
      </c>
      <c r="AE40" s="140">
        <f>$J$33/'Fixed Data'!$E$13</f>
        <v>1.5157199325730985E-2</v>
      </c>
      <c r="AF40" s="140">
        <f>$J$33/'Fixed Data'!$E$13</f>
        <v>1.5157199325730985E-2</v>
      </c>
      <c r="AG40" s="140">
        <f>$J$33/'Fixed Data'!$E$13</f>
        <v>1.5157199325730985E-2</v>
      </c>
      <c r="AH40" s="140">
        <f>$J$33/'Fixed Data'!$E$13</f>
        <v>1.5157199325730985E-2</v>
      </c>
      <c r="AI40" s="140">
        <f>$J$33/'Fixed Data'!$E$13</f>
        <v>1.5157199325730985E-2</v>
      </c>
      <c r="AJ40" s="140">
        <f>$J$33/'Fixed Data'!$E$13</f>
        <v>1.5157199325730985E-2</v>
      </c>
      <c r="AK40" s="140">
        <f>$J$33/'Fixed Data'!$E$13</f>
        <v>1.5157199325730985E-2</v>
      </c>
      <c r="AL40" s="140">
        <f>$J$33/'Fixed Data'!$E$13</f>
        <v>1.5157199325730985E-2</v>
      </c>
      <c r="AM40" s="140">
        <f>$J$33/'Fixed Data'!$E$13</f>
        <v>1.5157199325730985E-2</v>
      </c>
      <c r="AN40" s="140">
        <f>$J$33/'Fixed Data'!$E$13</f>
        <v>1.5157199325730985E-2</v>
      </c>
      <c r="AO40" s="140">
        <f>$J$33/'Fixed Data'!$E$13</f>
        <v>1.5157199325730985E-2</v>
      </c>
      <c r="AP40" s="140">
        <f>$J$33/'Fixed Data'!$E$13</f>
        <v>1.5157199325730985E-2</v>
      </c>
      <c r="AQ40" s="140">
        <f>$J$33/'Fixed Data'!$E$13</f>
        <v>1.5157199325730985E-2</v>
      </c>
      <c r="AR40" s="140">
        <f>$J$33/'Fixed Data'!$E$13</f>
        <v>1.5157199325730985E-2</v>
      </c>
      <c r="AS40" s="140">
        <f>$J$33/'Fixed Data'!$E$13</f>
        <v>1.5157199325730985E-2</v>
      </c>
      <c r="AT40" s="140">
        <f>$J$33/'Fixed Data'!$E$13</f>
        <v>1.5157199325730985E-2</v>
      </c>
      <c r="AU40" s="140">
        <f>$J$33/'Fixed Data'!$E$13</f>
        <v>1.5157199325730985E-2</v>
      </c>
      <c r="AV40" s="140">
        <f>$J$33/'Fixed Data'!$E$13</f>
        <v>1.5157199325730985E-2</v>
      </c>
      <c r="AW40" s="140">
        <f>$J$33/'Fixed Data'!$E$13</f>
        <v>1.5157199325730985E-2</v>
      </c>
      <c r="AX40" s="140">
        <f>$J$33/'Fixed Data'!$E$13</f>
        <v>1.5157199325730985E-2</v>
      </c>
      <c r="AY40" s="140">
        <f>$J$33/'Fixed Data'!$E$13</f>
        <v>1.5157199325730985E-2</v>
      </c>
      <c r="AZ40" s="140">
        <f>$J$33/'Fixed Data'!$E$13</f>
        <v>1.5157199325730985E-2</v>
      </c>
      <c r="BA40" s="140">
        <f>$J$33/'Fixed Data'!$E$13</f>
        <v>1.5157199325730985E-2</v>
      </c>
      <c r="BB40" s="140">
        <f>$J$33/'Fixed Data'!$E$13</f>
        <v>1.5157199325730985E-2</v>
      </c>
      <c r="BC40" s="140">
        <f>$J$33/'Fixed Data'!$E$13</f>
        <v>1.5157199325730985E-2</v>
      </c>
      <c r="BD40" s="140"/>
    </row>
    <row r="41" spans="1:57" ht="16.5" hidden="1" customHeight="1" outlineLevel="1">
      <c r="A41" s="180"/>
      <c r="B41" s="36" t="s">
        <v>336</v>
      </c>
      <c r="C41" s="36" t="s">
        <v>337</v>
      </c>
      <c r="D41" s="36" t="s">
        <v>196</v>
      </c>
      <c r="F41" s="140"/>
      <c r="G41" s="140"/>
      <c r="H41" s="140"/>
      <c r="I41" s="140"/>
      <c r="J41" s="140"/>
      <c r="K41" s="140"/>
      <c r="L41" s="140">
        <f>$K$33/'Fixed Data'!$E$13</f>
        <v>1.5157199325730985E-2</v>
      </c>
      <c r="M41" s="140">
        <f>$K$33/'Fixed Data'!$E$13</f>
        <v>1.5157199325730985E-2</v>
      </c>
      <c r="N41" s="140">
        <f>$K$33/'Fixed Data'!$E$13</f>
        <v>1.5157199325730985E-2</v>
      </c>
      <c r="O41" s="140">
        <f>$K$33/'Fixed Data'!$E$13</f>
        <v>1.5157199325730985E-2</v>
      </c>
      <c r="P41" s="140">
        <f>$K$33/'Fixed Data'!$E$13</f>
        <v>1.5157199325730985E-2</v>
      </c>
      <c r="Q41" s="140">
        <f>$K$33/'Fixed Data'!$E$13</f>
        <v>1.5157199325730985E-2</v>
      </c>
      <c r="R41" s="140">
        <f>$K$33/'Fixed Data'!$E$13</f>
        <v>1.5157199325730985E-2</v>
      </c>
      <c r="S41" s="140">
        <f>$K$33/'Fixed Data'!$E$13</f>
        <v>1.5157199325730985E-2</v>
      </c>
      <c r="T41" s="140">
        <f>$K$33/'Fixed Data'!$E$13</f>
        <v>1.5157199325730985E-2</v>
      </c>
      <c r="U41" s="140">
        <f>$K$33/'Fixed Data'!$E$13</f>
        <v>1.5157199325730985E-2</v>
      </c>
      <c r="V41" s="140">
        <f>$K$33/'Fixed Data'!$E$13</f>
        <v>1.5157199325730985E-2</v>
      </c>
      <c r="W41" s="140">
        <f>$K$33/'Fixed Data'!$E$13</f>
        <v>1.5157199325730985E-2</v>
      </c>
      <c r="X41" s="140">
        <f>$K$33/'Fixed Data'!$E$13</f>
        <v>1.5157199325730985E-2</v>
      </c>
      <c r="Y41" s="140">
        <f>$K$33/'Fixed Data'!$E$13</f>
        <v>1.5157199325730985E-2</v>
      </c>
      <c r="Z41" s="140">
        <f>$K$33/'Fixed Data'!$E$13</f>
        <v>1.5157199325730985E-2</v>
      </c>
      <c r="AA41" s="140">
        <f>$K$33/'Fixed Data'!$E$13</f>
        <v>1.5157199325730985E-2</v>
      </c>
      <c r="AB41" s="140">
        <f>$K$33/'Fixed Data'!$E$13</f>
        <v>1.5157199325730985E-2</v>
      </c>
      <c r="AC41" s="140">
        <f>$K$33/'Fixed Data'!$E$13</f>
        <v>1.5157199325730985E-2</v>
      </c>
      <c r="AD41" s="140">
        <f>$K$33/'Fixed Data'!$E$13</f>
        <v>1.5157199325730985E-2</v>
      </c>
      <c r="AE41" s="140">
        <f>$K$33/'Fixed Data'!$E$13</f>
        <v>1.5157199325730985E-2</v>
      </c>
      <c r="AF41" s="140">
        <f>$K$33/'Fixed Data'!$E$13</f>
        <v>1.5157199325730985E-2</v>
      </c>
      <c r="AG41" s="140">
        <f>$K$33/'Fixed Data'!$E$13</f>
        <v>1.5157199325730985E-2</v>
      </c>
      <c r="AH41" s="140">
        <f>$K$33/'Fixed Data'!$E$13</f>
        <v>1.5157199325730985E-2</v>
      </c>
      <c r="AI41" s="140">
        <f>$K$33/'Fixed Data'!$E$13</f>
        <v>1.5157199325730985E-2</v>
      </c>
      <c r="AJ41" s="140">
        <f>$K$33/'Fixed Data'!$E$13</f>
        <v>1.5157199325730985E-2</v>
      </c>
      <c r="AK41" s="140">
        <f>$K$33/'Fixed Data'!$E$13</f>
        <v>1.5157199325730985E-2</v>
      </c>
      <c r="AL41" s="140">
        <f>$K$33/'Fixed Data'!$E$13</f>
        <v>1.5157199325730985E-2</v>
      </c>
      <c r="AM41" s="140">
        <f>$K$33/'Fixed Data'!$E$13</f>
        <v>1.5157199325730985E-2</v>
      </c>
      <c r="AN41" s="140">
        <f>$K$33/'Fixed Data'!$E$13</f>
        <v>1.5157199325730985E-2</v>
      </c>
      <c r="AO41" s="140">
        <f>$K$33/'Fixed Data'!$E$13</f>
        <v>1.5157199325730985E-2</v>
      </c>
      <c r="AP41" s="140">
        <f>$K$33/'Fixed Data'!$E$13</f>
        <v>1.5157199325730985E-2</v>
      </c>
      <c r="AQ41" s="140">
        <f>$K$33/'Fixed Data'!$E$13</f>
        <v>1.5157199325730985E-2</v>
      </c>
      <c r="AR41" s="140">
        <f>$K$33/'Fixed Data'!$E$13</f>
        <v>1.5157199325730985E-2</v>
      </c>
      <c r="AS41" s="140">
        <f>$K$33/'Fixed Data'!$E$13</f>
        <v>1.5157199325730985E-2</v>
      </c>
      <c r="AT41" s="140">
        <f>$K$33/'Fixed Data'!$E$13</f>
        <v>1.5157199325730985E-2</v>
      </c>
      <c r="AU41" s="140">
        <f>$K$33/'Fixed Data'!$E$13</f>
        <v>1.5157199325730985E-2</v>
      </c>
      <c r="AV41" s="140">
        <f>$K$33/'Fixed Data'!$E$13</f>
        <v>1.5157199325730985E-2</v>
      </c>
      <c r="AW41" s="140">
        <f>$K$33/'Fixed Data'!$E$13</f>
        <v>1.5157199325730985E-2</v>
      </c>
      <c r="AX41" s="140">
        <f>$K$33/'Fixed Data'!$E$13</f>
        <v>1.5157199325730985E-2</v>
      </c>
      <c r="AY41" s="140">
        <f>$K$33/'Fixed Data'!$E$13</f>
        <v>1.5157199325730985E-2</v>
      </c>
      <c r="AZ41" s="140">
        <f>$K$33/'Fixed Data'!$E$13</f>
        <v>1.5157199325730985E-2</v>
      </c>
      <c r="BA41" s="140">
        <f>$K$33/'Fixed Data'!$E$13</f>
        <v>1.5157199325730985E-2</v>
      </c>
      <c r="BB41" s="140">
        <f>$K$33/'Fixed Data'!$E$13</f>
        <v>1.5157199325730985E-2</v>
      </c>
      <c r="BC41" s="140">
        <f>$K$33/'Fixed Data'!$E$13</f>
        <v>1.5157199325730985E-2</v>
      </c>
      <c r="BD41" s="140">
        <f>$K$33/'Fixed Data'!$E$13</f>
        <v>1.5157199325730985E-2</v>
      </c>
    </row>
    <row r="42" spans="1:57" ht="16.5" hidden="1" customHeight="1" outlineLevel="1">
      <c r="A42" s="180"/>
      <c r="B42" s="36" t="s">
        <v>338</v>
      </c>
      <c r="C42" s="36" t="s">
        <v>339</v>
      </c>
      <c r="D42" s="36" t="s">
        <v>196</v>
      </c>
      <c r="F42" s="140"/>
      <c r="G42" s="140"/>
      <c r="H42" s="140"/>
      <c r="I42" s="140"/>
      <c r="J42" s="140"/>
      <c r="K42" s="140"/>
      <c r="L42" s="140"/>
      <c r="M42" s="140">
        <f>$L$33/'Fixed Data'!$E$13</f>
        <v>1.5157199325730985E-2</v>
      </c>
      <c r="N42" s="140">
        <f>$L$33/'Fixed Data'!$E$13</f>
        <v>1.5157199325730985E-2</v>
      </c>
      <c r="O42" s="140">
        <f>$L$33/'Fixed Data'!$E$13</f>
        <v>1.5157199325730985E-2</v>
      </c>
      <c r="P42" s="140">
        <f>$L$33/'Fixed Data'!$E$13</f>
        <v>1.5157199325730985E-2</v>
      </c>
      <c r="Q42" s="140">
        <f>$L$33/'Fixed Data'!$E$13</f>
        <v>1.5157199325730985E-2</v>
      </c>
      <c r="R42" s="140">
        <f>$L$33/'Fixed Data'!$E$13</f>
        <v>1.5157199325730985E-2</v>
      </c>
      <c r="S42" s="140">
        <f>$L$33/'Fixed Data'!$E$13</f>
        <v>1.5157199325730985E-2</v>
      </c>
      <c r="T42" s="140">
        <f>$L$33/'Fixed Data'!$E$13</f>
        <v>1.5157199325730985E-2</v>
      </c>
      <c r="U42" s="140">
        <f>$L$33/'Fixed Data'!$E$13</f>
        <v>1.5157199325730985E-2</v>
      </c>
      <c r="V42" s="140">
        <f>$L$33/'Fixed Data'!$E$13</f>
        <v>1.5157199325730985E-2</v>
      </c>
      <c r="W42" s="140">
        <f>$L$33/'Fixed Data'!$E$13</f>
        <v>1.5157199325730985E-2</v>
      </c>
      <c r="X42" s="140">
        <f>$L$33/'Fixed Data'!$E$13</f>
        <v>1.5157199325730985E-2</v>
      </c>
      <c r="Y42" s="140">
        <f>$L$33/'Fixed Data'!$E$13</f>
        <v>1.5157199325730985E-2</v>
      </c>
      <c r="Z42" s="140">
        <f>$L$33/'Fixed Data'!$E$13</f>
        <v>1.5157199325730985E-2</v>
      </c>
      <c r="AA42" s="140">
        <f>$L$33/'Fixed Data'!$E$13</f>
        <v>1.5157199325730985E-2</v>
      </c>
      <c r="AB42" s="140">
        <f>$L$33/'Fixed Data'!$E$13</f>
        <v>1.5157199325730985E-2</v>
      </c>
      <c r="AC42" s="140">
        <f>$L$33/'Fixed Data'!$E$13</f>
        <v>1.5157199325730985E-2</v>
      </c>
      <c r="AD42" s="140">
        <f>$L$33/'Fixed Data'!$E$13</f>
        <v>1.5157199325730985E-2</v>
      </c>
      <c r="AE42" s="140">
        <f>$L$33/'Fixed Data'!$E$13</f>
        <v>1.5157199325730985E-2</v>
      </c>
      <c r="AF42" s="140">
        <f>$L$33/'Fixed Data'!$E$13</f>
        <v>1.5157199325730985E-2</v>
      </c>
      <c r="AG42" s="140">
        <f>$L$33/'Fixed Data'!$E$13</f>
        <v>1.5157199325730985E-2</v>
      </c>
      <c r="AH42" s="140">
        <f>$L$33/'Fixed Data'!$E$13</f>
        <v>1.5157199325730985E-2</v>
      </c>
      <c r="AI42" s="140">
        <f>$L$33/'Fixed Data'!$E$13</f>
        <v>1.5157199325730985E-2</v>
      </c>
      <c r="AJ42" s="140">
        <f>$L$33/'Fixed Data'!$E$13</f>
        <v>1.5157199325730985E-2</v>
      </c>
      <c r="AK42" s="140">
        <f>$L$33/'Fixed Data'!$E$13</f>
        <v>1.5157199325730985E-2</v>
      </c>
      <c r="AL42" s="140">
        <f>$L$33/'Fixed Data'!$E$13</f>
        <v>1.5157199325730985E-2</v>
      </c>
      <c r="AM42" s="140">
        <f>$L$33/'Fixed Data'!$E$13</f>
        <v>1.5157199325730985E-2</v>
      </c>
      <c r="AN42" s="140">
        <f>$L$33/'Fixed Data'!$E$13</f>
        <v>1.5157199325730985E-2</v>
      </c>
      <c r="AO42" s="140">
        <f>$L$33/'Fixed Data'!$E$13</f>
        <v>1.5157199325730985E-2</v>
      </c>
      <c r="AP42" s="140">
        <f>$L$33/'Fixed Data'!$E$13</f>
        <v>1.5157199325730985E-2</v>
      </c>
      <c r="AQ42" s="140">
        <f>$L$33/'Fixed Data'!$E$13</f>
        <v>1.5157199325730985E-2</v>
      </c>
      <c r="AR42" s="140">
        <f>$L$33/'Fixed Data'!$E$13</f>
        <v>1.5157199325730985E-2</v>
      </c>
      <c r="AS42" s="140">
        <f>$L$33/'Fixed Data'!$E$13</f>
        <v>1.5157199325730985E-2</v>
      </c>
      <c r="AT42" s="140">
        <f>$L$33/'Fixed Data'!$E$13</f>
        <v>1.5157199325730985E-2</v>
      </c>
      <c r="AU42" s="140">
        <f>$L$33/'Fixed Data'!$E$13</f>
        <v>1.5157199325730985E-2</v>
      </c>
      <c r="AV42" s="140">
        <f>$L$33/'Fixed Data'!$E$13</f>
        <v>1.5157199325730985E-2</v>
      </c>
      <c r="AW42" s="140">
        <f>$L$33/'Fixed Data'!$E$13</f>
        <v>1.5157199325730985E-2</v>
      </c>
      <c r="AX42" s="140">
        <f>$L$33/'Fixed Data'!$E$13</f>
        <v>1.5157199325730985E-2</v>
      </c>
      <c r="AY42" s="140">
        <f>$L$33/'Fixed Data'!$E$13</f>
        <v>1.5157199325730985E-2</v>
      </c>
      <c r="AZ42" s="140">
        <f>$L$33/'Fixed Data'!$E$13</f>
        <v>1.5157199325730985E-2</v>
      </c>
      <c r="BA42" s="140">
        <f>$L$33/'Fixed Data'!$E$13</f>
        <v>1.5157199325730985E-2</v>
      </c>
      <c r="BB42" s="140">
        <f>$L$33/'Fixed Data'!$E$13</f>
        <v>1.5157199325730985E-2</v>
      </c>
      <c r="BC42" s="140">
        <f>$L$33/'Fixed Data'!$E$13</f>
        <v>1.5157199325730985E-2</v>
      </c>
      <c r="BD42" s="140">
        <f>$L$33/'Fixed Data'!$E$13</f>
        <v>1.5157199325730985E-2</v>
      </c>
      <c r="BE42" s="140">
        <f>$L$33/'Fixed Data'!$E$13</f>
        <v>1.5157199325730985E-2</v>
      </c>
    </row>
    <row r="43" spans="1:57" ht="16.5" hidden="1" customHeight="1" outlineLevel="1">
      <c r="A43" s="180"/>
      <c r="B43" s="36" t="s">
        <v>340</v>
      </c>
      <c r="C43" s="36" t="s">
        <v>341</v>
      </c>
      <c r="D43" s="36" t="s">
        <v>196</v>
      </c>
      <c r="F43" s="140"/>
      <c r="G43" s="140"/>
      <c r="H43" s="140"/>
      <c r="I43" s="140"/>
      <c r="J43" s="140"/>
      <c r="K43" s="140"/>
      <c r="L43" s="140"/>
      <c r="M43" s="140"/>
      <c r="N43" s="140">
        <f>$M$33/'Fixed Data'!$E$13</f>
        <v>1.5157199325730985E-2</v>
      </c>
      <c r="O43" s="140">
        <f>$M$33/'Fixed Data'!$E$13</f>
        <v>1.5157199325730985E-2</v>
      </c>
      <c r="P43" s="140">
        <f>$M$33/'Fixed Data'!$E$13</f>
        <v>1.5157199325730985E-2</v>
      </c>
      <c r="Q43" s="140">
        <f>$M$33/'Fixed Data'!$E$13</f>
        <v>1.5157199325730985E-2</v>
      </c>
      <c r="R43" s="140">
        <f>$M$33/'Fixed Data'!$E$13</f>
        <v>1.5157199325730985E-2</v>
      </c>
      <c r="S43" s="140">
        <f>$M$33/'Fixed Data'!$E$13</f>
        <v>1.5157199325730985E-2</v>
      </c>
      <c r="T43" s="140">
        <f>$M$33/'Fixed Data'!$E$13</f>
        <v>1.5157199325730985E-2</v>
      </c>
      <c r="U43" s="140">
        <f>$M$33/'Fixed Data'!$E$13</f>
        <v>1.5157199325730985E-2</v>
      </c>
      <c r="V43" s="140">
        <f>$M$33/'Fixed Data'!$E$13</f>
        <v>1.5157199325730985E-2</v>
      </c>
      <c r="W43" s="140">
        <f>$M$33/'Fixed Data'!$E$13</f>
        <v>1.5157199325730985E-2</v>
      </c>
      <c r="X43" s="140">
        <f>$M$33/'Fixed Data'!$E$13</f>
        <v>1.5157199325730985E-2</v>
      </c>
      <c r="Y43" s="140">
        <f>$M$33/'Fixed Data'!$E$13</f>
        <v>1.5157199325730985E-2</v>
      </c>
      <c r="Z43" s="140">
        <f>$M$33/'Fixed Data'!$E$13</f>
        <v>1.5157199325730985E-2</v>
      </c>
      <c r="AA43" s="140">
        <f>$M$33/'Fixed Data'!$E$13</f>
        <v>1.5157199325730985E-2</v>
      </c>
      <c r="AB43" s="140">
        <f>$M$33/'Fixed Data'!$E$13</f>
        <v>1.5157199325730985E-2</v>
      </c>
      <c r="AC43" s="140">
        <f>$M$33/'Fixed Data'!$E$13</f>
        <v>1.5157199325730985E-2</v>
      </c>
      <c r="AD43" s="140">
        <f>$M$33/'Fixed Data'!$E$13</f>
        <v>1.5157199325730985E-2</v>
      </c>
      <c r="AE43" s="140">
        <f>$M$33/'Fixed Data'!$E$13</f>
        <v>1.5157199325730985E-2</v>
      </c>
      <c r="AF43" s="140">
        <f>$M$33/'Fixed Data'!$E$13</f>
        <v>1.5157199325730985E-2</v>
      </c>
      <c r="AG43" s="140">
        <f>$M$33/'Fixed Data'!$E$13</f>
        <v>1.5157199325730985E-2</v>
      </c>
      <c r="AH43" s="140">
        <f>$M$33/'Fixed Data'!$E$13</f>
        <v>1.5157199325730985E-2</v>
      </c>
      <c r="AI43" s="140">
        <f>$M$33/'Fixed Data'!$E$13</f>
        <v>1.5157199325730985E-2</v>
      </c>
      <c r="AJ43" s="140">
        <f>$M$33/'Fixed Data'!$E$13</f>
        <v>1.5157199325730985E-2</v>
      </c>
      <c r="AK43" s="140">
        <f>$M$33/'Fixed Data'!$E$13</f>
        <v>1.5157199325730985E-2</v>
      </c>
      <c r="AL43" s="140">
        <f>$M$33/'Fixed Data'!$E$13</f>
        <v>1.5157199325730985E-2</v>
      </c>
      <c r="AM43" s="140">
        <f>$M$33/'Fixed Data'!$E$13</f>
        <v>1.5157199325730985E-2</v>
      </c>
      <c r="AN43" s="140">
        <f>$M$33/'Fixed Data'!$E$13</f>
        <v>1.5157199325730985E-2</v>
      </c>
      <c r="AO43" s="140">
        <f>$M$33/'Fixed Data'!$E$13</f>
        <v>1.5157199325730985E-2</v>
      </c>
      <c r="AP43" s="140">
        <f>$M$33/'Fixed Data'!$E$13</f>
        <v>1.5157199325730985E-2</v>
      </c>
      <c r="AQ43" s="140">
        <f>$M$33/'Fixed Data'!$E$13</f>
        <v>1.5157199325730985E-2</v>
      </c>
      <c r="AR43" s="140">
        <f>$M$33/'Fixed Data'!$E$13</f>
        <v>1.5157199325730985E-2</v>
      </c>
      <c r="AS43" s="140">
        <f>$M$33/'Fixed Data'!$E$13</f>
        <v>1.5157199325730985E-2</v>
      </c>
      <c r="AT43" s="140">
        <f>$M$33/'Fixed Data'!$E$13</f>
        <v>1.5157199325730985E-2</v>
      </c>
      <c r="AU43" s="140">
        <f>$M$33/'Fixed Data'!$E$13</f>
        <v>1.5157199325730985E-2</v>
      </c>
      <c r="AV43" s="140">
        <f>$M$33/'Fixed Data'!$E$13</f>
        <v>1.5157199325730985E-2</v>
      </c>
      <c r="AW43" s="140">
        <f>$M$33/'Fixed Data'!$E$13</f>
        <v>1.5157199325730985E-2</v>
      </c>
      <c r="AX43" s="140">
        <f>$M$33/'Fixed Data'!$E$13</f>
        <v>1.5157199325730985E-2</v>
      </c>
      <c r="AY43" s="140">
        <f>$M$33/'Fixed Data'!$E$13</f>
        <v>1.5157199325730985E-2</v>
      </c>
      <c r="AZ43" s="140">
        <f>$M$33/'Fixed Data'!$E$13</f>
        <v>1.5157199325730985E-2</v>
      </c>
      <c r="BA43" s="140">
        <f>$M$33/'Fixed Data'!$E$13</f>
        <v>1.5157199325730985E-2</v>
      </c>
      <c r="BB43" s="140">
        <f>$M$33/'Fixed Data'!$E$13</f>
        <v>1.5157199325730985E-2</v>
      </c>
      <c r="BC43" s="140">
        <f>$M$33/'Fixed Data'!$E$13</f>
        <v>1.5157199325730985E-2</v>
      </c>
      <c r="BD43" s="140">
        <f>$M$33/'Fixed Data'!$E$13</f>
        <v>1.5157199325730985E-2</v>
      </c>
      <c r="BE43" s="140">
        <f>$M$33/'Fixed Data'!$E$13</f>
        <v>1.5157199325730985E-2</v>
      </c>
    </row>
    <row r="44" spans="1:57" ht="16.5" hidden="1" customHeight="1" outlineLevel="1">
      <c r="A44" s="180"/>
      <c r="B44" s="36" t="s">
        <v>342</v>
      </c>
      <c r="C44" s="36" t="s">
        <v>343</v>
      </c>
      <c r="D44" s="36" t="s">
        <v>196</v>
      </c>
      <c r="F44" s="140"/>
      <c r="G44" s="140"/>
      <c r="H44" s="140"/>
      <c r="I44" s="140"/>
      <c r="J44" s="140"/>
      <c r="K44" s="140"/>
      <c r="L44" s="140"/>
      <c r="M44" s="140"/>
      <c r="N44" s="140"/>
      <c r="O44" s="140">
        <f>$N$33/'Fixed Data'!$E$13</f>
        <v>1.5157199325730985E-2</v>
      </c>
      <c r="P44" s="140">
        <f>$N$33/'Fixed Data'!$E$13</f>
        <v>1.5157199325730985E-2</v>
      </c>
      <c r="Q44" s="140">
        <f>$N$33/'Fixed Data'!$E$13</f>
        <v>1.5157199325730985E-2</v>
      </c>
      <c r="R44" s="140">
        <f>$N$33/'Fixed Data'!$E$13</f>
        <v>1.5157199325730985E-2</v>
      </c>
      <c r="S44" s="140">
        <f>$N$33/'Fixed Data'!$E$13</f>
        <v>1.5157199325730985E-2</v>
      </c>
      <c r="T44" s="140">
        <f>$N$33/'Fixed Data'!$E$13</f>
        <v>1.5157199325730985E-2</v>
      </c>
      <c r="U44" s="140">
        <f>$N$33/'Fixed Data'!$E$13</f>
        <v>1.5157199325730985E-2</v>
      </c>
      <c r="V44" s="140">
        <f>$N$33/'Fixed Data'!$E$13</f>
        <v>1.5157199325730985E-2</v>
      </c>
      <c r="W44" s="140">
        <f>$N$33/'Fixed Data'!$E$13</f>
        <v>1.5157199325730985E-2</v>
      </c>
      <c r="X44" s="140">
        <f>$N$33/'Fixed Data'!$E$13</f>
        <v>1.5157199325730985E-2</v>
      </c>
      <c r="Y44" s="140">
        <f>$N$33/'Fixed Data'!$E$13</f>
        <v>1.5157199325730985E-2</v>
      </c>
      <c r="Z44" s="140">
        <f>$N$33/'Fixed Data'!$E$13</f>
        <v>1.5157199325730985E-2</v>
      </c>
      <c r="AA44" s="140">
        <f>$N$33/'Fixed Data'!$E$13</f>
        <v>1.5157199325730985E-2</v>
      </c>
      <c r="AB44" s="140">
        <f>$N$33/'Fixed Data'!$E$13</f>
        <v>1.5157199325730985E-2</v>
      </c>
      <c r="AC44" s="140">
        <f>$N$33/'Fixed Data'!$E$13</f>
        <v>1.5157199325730985E-2</v>
      </c>
      <c r="AD44" s="140">
        <f>$N$33/'Fixed Data'!$E$13</f>
        <v>1.5157199325730985E-2</v>
      </c>
      <c r="AE44" s="140">
        <f>$N$33/'Fixed Data'!$E$13</f>
        <v>1.5157199325730985E-2</v>
      </c>
      <c r="AF44" s="140">
        <f>$N$33/'Fixed Data'!$E$13</f>
        <v>1.5157199325730985E-2</v>
      </c>
      <c r="AG44" s="140">
        <f>$N$33/'Fixed Data'!$E$13</f>
        <v>1.5157199325730985E-2</v>
      </c>
      <c r="AH44" s="140">
        <f>$N$33/'Fixed Data'!$E$13</f>
        <v>1.5157199325730985E-2</v>
      </c>
      <c r="AI44" s="140">
        <f>$N$33/'Fixed Data'!$E$13</f>
        <v>1.5157199325730985E-2</v>
      </c>
      <c r="AJ44" s="140">
        <f>$N$33/'Fixed Data'!$E$13</f>
        <v>1.5157199325730985E-2</v>
      </c>
      <c r="AK44" s="140">
        <f>$N$33/'Fixed Data'!$E$13</f>
        <v>1.5157199325730985E-2</v>
      </c>
      <c r="AL44" s="140">
        <f>$N$33/'Fixed Data'!$E$13</f>
        <v>1.5157199325730985E-2</v>
      </c>
      <c r="AM44" s="140">
        <f>$N$33/'Fixed Data'!$E$13</f>
        <v>1.5157199325730985E-2</v>
      </c>
      <c r="AN44" s="140">
        <f>$N$33/'Fixed Data'!$E$13</f>
        <v>1.5157199325730985E-2</v>
      </c>
      <c r="AO44" s="140">
        <f>$N$33/'Fixed Data'!$E$13</f>
        <v>1.5157199325730985E-2</v>
      </c>
      <c r="AP44" s="140">
        <f>$N$33/'Fixed Data'!$E$13</f>
        <v>1.5157199325730985E-2</v>
      </c>
      <c r="AQ44" s="140">
        <f>$N$33/'Fixed Data'!$E$13</f>
        <v>1.5157199325730985E-2</v>
      </c>
      <c r="AR44" s="140">
        <f>$N$33/'Fixed Data'!$E$13</f>
        <v>1.5157199325730985E-2</v>
      </c>
      <c r="AS44" s="140">
        <f>$N$33/'Fixed Data'!$E$13</f>
        <v>1.5157199325730985E-2</v>
      </c>
      <c r="AT44" s="140">
        <f>$N$33/'Fixed Data'!$E$13</f>
        <v>1.5157199325730985E-2</v>
      </c>
      <c r="AU44" s="140">
        <f>$N$33/'Fixed Data'!$E$13</f>
        <v>1.5157199325730985E-2</v>
      </c>
      <c r="AV44" s="140">
        <f>$N$33/'Fixed Data'!$E$13</f>
        <v>1.5157199325730985E-2</v>
      </c>
      <c r="AW44" s="140">
        <f>$N$33/'Fixed Data'!$E$13</f>
        <v>1.5157199325730985E-2</v>
      </c>
      <c r="AX44" s="140">
        <f>$N$33/'Fixed Data'!$E$13</f>
        <v>1.5157199325730985E-2</v>
      </c>
      <c r="AY44" s="140">
        <f>$N$33/'Fixed Data'!$E$13</f>
        <v>1.5157199325730985E-2</v>
      </c>
      <c r="AZ44" s="140">
        <f>$N$33/'Fixed Data'!$E$13</f>
        <v>1.5157199325730985E-2</v>
      </c>
      <c r="BA44" s="140">
        <f>$N$33/'Fixed Data'!$E$13</f>
        <v>1.5157199325730985E-2</v>
      </c>
      <c r="BB44" s="140">
        <f>$N$33/'Fixed Data'!$E$13</f>
        <v>1.5157199325730985E-2</v>
      </c>
      <c r="BC44" s="140">
        <f>$N$33/'Fixed Data'!$E$13</f>
        <v>1.5157199325730985E-2</v>
      </c>
      <c r="BD44" s="140">
        <f>$N$33/'Fixed Data'!$E$13</f>
        <v>1.5157199325730985E-2</v>
      </c>
      <c r="BE44" s="140">
        <f>$N$33/'Fixed Data'!$E$13</f>
        <v>1.5157199325730985E-2</v>
      </c>
    </row>
    <row r="45" spans="1:57" ht="16.5" hidden="1" customHeight="1" outlineLevel="1">
      <c r="A45" s="180"/>
      <c r="B45" s="36" t="s">
        <v>344</v>
      </c>
      <c r="C45" s="36" t="s">
        <v>345</v>
      </c>
      <c r="D45" s="36" t="s">
        <v>196</v>
      </c>
      <c r="F45" s="140"/>
      <c r="G45" s="140"/>
      <c r="H45" s="140"/>
      <c r="I45" s="140"/>
      <c r="J45" s="140"/>
      <c r="K45" s="140"/>
      <c r="L45" s="140"/>
      <c r="M45" s="140"/>
      <c r="N45" s="140"/>
      <c r="O45" s="140"/>
      <c r="P45" s="140">
        <f>$O$33/'Fixed Data'!$E$13</f>
        <v>1.5157199325730985E-2</v>
      </c>
      <c r="Q45" s="140">
        <f>$O$33/'Fixed Data'!$E$13</f>
        <v>1.5157199325730985E-2</v>
      </c>
      <c r="R45" s="140">
        <f>$O$33/'Fixed Data'!$E$13</f>
        <v>1.5157199325730985E-2</v>
      </c>
      <c r="S45" s="140">
        <f>$O$33/'Fixed Data'!$E$13</f>
        <v>1.5157199325730985E-2</v>
      </c>
      <c r="T45" s="140">
        <f>$O$33/'Fixed Data'!$E$13</f>
        <v>1.5157199325730985E-2</v>
      </c>
      <c r="U45" s="140">
        <f>$O$33/'Fixed Data'!$E$13</f>
        <v>1.5157199325730985E-2</v>
      </c>
      <c r="V45" s="140">
        <f>$O$33/'Fixed Data'!$E$13</f>
        <v>1.5157199325730985E-2</v>
      </c>
      <c r="W45" s="140">
        <f>$O$33/'Fixed Data'!$E$13</f>
        <v>1.5157199325730985E-2</v>
      </c>
      <c r="X45" s="140">
        <f>$O$33/'Fixed Data'!$E$13</f>
        <v>1.5157199325730985E-2</v>
      </c>
      <c r="Y45" s="140">
        <f>$O$33/'Fixed Data'!$E$13</f>
        <v>1.5157199325730985E-2</v>
      </c>
      <c r="Z45" s="140">
        <f>$O$33/'Fixed Data'!$E$13</f>
        <v>1.5157199325730985E-2</v>
      </c>
      <c r="AA45" s="140">
        <f>$O$33/'Fixed Data'!$E$13</f>
        <v>1.5157199325730985E-2</v>
      </c>
      <c r="AB45" s="140">
        <f>$O$33/'Fixed Data'!$E$13</f>
        <v>1.5157199325730985E-2</v>
      </c>
      <c r="AC45" s="140">
        <f>$O$33/'Fixed Data'!$E$13</f>
        <v>1.5157199325730985E-2</v>
      </c>
      <c r="AD45" s="140">
        <f>$O$33/'Fixed Data'!$E$13</f>
        <v>1.5157199325730985E-2</v>
      </c>
      <c r="AE45" s="140">
        <f>$O$33/'Fixed Data'!$E$13</f>
        <v>1.5157199325730985E-2</v>
      </c>
      <c r="AF45" s="140">
        <f>$O$33/'Fixed Data'!$E$13</f>
        <v>1.5157199325730985E-2</v>
      </c>
      <c r="AG45" s="140">
        <f>$O$33/'Fixed Data'!$E$13</f>
        <v>1.5157199325730985E-2</v>
      </c>
      <c r="AH45" s="140">
        <f>$O$33/'Fixed Data'!$E$13</f>
        <v>1.5157199325730985E-2</v>
      </c>
      <c r="AI45" s="140">
        <f>$O$33/'Fixed Data'!$E$13</f>
        <v>1.5157199325730985E-2</v>
      </c>
      <c r="AJ45" s="140">
        <f>$O$33/'Fixed Data'!$E$13</f>
        <v>1.5157199325730985E-2</v>
      </c>
      <c r="AK45" s="140">
        <f>$O$33/'Fixed Data'!$E$13</f>
        <v>1.5157199325730985E-2</v>
      </c>
      <c r="AL45" s="140">
        <f>$O$33/'Fixed Data'!$E$13</f>
        <v>1.5157199325730985E-2</v>
      </c>
      <c r="AM45" s="140">
        <f>$O$33/'Fixed Data'!$E$13</f>
        <v>1.5157199325730985E-2</v>
      </c>
      <c r="AN45" s="140">
        <f>$O$33/'Fixed Data'!$E$13</f>
        <v>1.5157199325730985E-2</v>
      </c>
      <c r="AO45" s="140">
        <f>$O$33/'Fixed Data'!$E$13</f>
        <v>1.5157199325730985E-2</v>
      </c>
      <c r="AP45" s="140">
        <f>$O$33/'Fixed Data'!$E$13</f>
        <v>1.5157199325730985E-2</v>
      </c>
      <c r="AQ45" s="140">
        <f>$O$33/'Fixed Data'!$E$13</f>
        <v>1.5157199325730985E-2</v>
      </c>
      <c r="AR45" s="140">
        <f>$O$33/'Fixed Data'!$E$13</f>
        <v>1.5157199325730985E-2</v>
      </c>
      <c r="AS45" s="140">
        <f>$O$33/'Fixed Data'!$E$13</f>
        <v>1.5157199325730985E-2</v>
      </c>
      <c r="AT45" s="140">
        <f>$O$33/'Fixed Data'!$E$13</f>
        <v>1.5157199325730985E-2</v>
      </c>
      <c r="AU45" s="140">
        <f>$O$33/'Fixed Data'!$E$13</f>
        <v>1.5157199325730985E-2</v>
      </c>
      <c r="AV45" s="140">
        <f>$O$33/'Fixed Data'!$E$13</f>
        <v>1.5157199325730985E-2</v>
      </c>
      <c r="AW45" s="140">
        <f>$O$33/'Fixed Data'!$E$13</f>
        <v>1.5157199325730985E-2</v>
      </c>
      <c r="AX45" s="140">
        <f>$O$33/'Fixed Data'!$E$13</f>
        <v>1.5157199325730985E-2</v>
      </c>
      <c r="AY45" s="140">
        <f>$O$33/'Fixed Data'!$E$13</f>
        <v>1.5157199325730985E-2</v>
      </c>
      <c r="AZ45" s="140">
        <f>$O$33/'Fixed Data'!$E$13</f>
        <v>1.5157199325730985E-2</v>
      </c>
      <c r="BA45" s="140">
        <f>$O$33/'Fixed Data'!$E$13</f>
        <v>1.5157199325730985E-2</v>
      </c>
      <c r="BB45" s="140">
        <f>$O$33/'Fixed Data'!$E$13</f>
        <v>1.5157199325730985E-2</v>
      </c>
      <c r="BC45" s="140">
        <f>$O$33/'Fixed Data'!$E$13</f>
        <v>1.5157199325730985E-2</v>
      </c>
      <c r="BD45" s="140">
        <f>$O$33/'Fixed Data'!$E$13</f>
        <v>1.5157199325730985E-2</v>
      </c>
      <c r="BE45" s="140">
        <f>$O$33/'Fixed Data'!$E$13</f>
        <v>1.5157199325730985E-2</v>
      </c>
    </row>
    <row r="46" spans="1:57" ht="16.5" hidden="1" customHeight="1" outlineLevel="1">
      <c r="A46" s="180"/>
      <c r="B46" s="36" t="s">
        <v>346</v>
      </c>
      <c r="C46" s="36" t="s">
        <v>347</v>
      </c>
      <c r="D46" s="36" t="s">
        <v>196</v>
      </c>
      <c r="F46" s="140"/>
      <c r="G46" s="140"/>
      <c r="H46" s="140"/>
      <c r="I46" s="140"/>
      <c r="J46" s="140"/>
      <c r="K46" s="140"/>
      <c r="L46" s="140"/>
      <c r="M46" s="140"/>
      <c r="N46" s="140"/>
      <c r="O46" s="140"/>
      <c r="P46" s="140"/>
      <c r="Q46" s="140">
        <f>$P$33/'Fixed Data'!$E$13</f>
        <v>1.5157199325730985E-2</v>
      </c>
      <c r="R46" s="140">
        <f>$P$33/'Fixed Data'!$E$13</f>
        <v>1.5157199325730985E-2</v>
      </c>
      <c r="S46" s="140">
        <f>$P$33/'Fixed Data'!$E$13</f>
        <v>1.5157199325730985E-2</v>
      </c>
      <c r="T46" s="140">
        <f>$P$33/'Fixed Data'!$E$13</f>
        <v>1.5157199325730985E-2</v>
      </c>
      <c r="U46" s="140">
        <f>$P$33/'Fixed Data'!$E$13</f>
        <v>1.5157199325730985E-2</v>
      </c>
      <c r="V46" s="140">
        <f>$P$33/'Fixed Data'!$E$13</f>
        <v>1.5157199325730985E-2</v>
      </c>
      <c r="W46" s="140">
        <f>$P$33/'Fixed Data'!$E$13</f>
        <v>1.5157199325730985E-2</v>
      </c>
      <c r="X46" s="140">
        <f>$P$33/'Fixed Data'!$E$13</f>
        <v>1.5157199325730985E-2</v>
      </c>
      <c r="Y46" s="140">
        <f>$P$33/'Fixed Data'!$E$13</f>
        <v>1.5157199325730985E-2</v>
      </c>
      <c r="Z46" s="140">
        <f>$P$33/'Fixed Data'!$E$13</f>
        <v>1.5157199325730985E-2</v>
      </c>
      <c r="AA46" s="140">
        <f>$P$33/'Fixed Data'!$E$13</f>
        <v>1.5157199325730985E-2</v>
      </c>
      <c r="AB46" s="140">
        <f>$P$33/'Fixed Data'!$E$13</f>
        <v>1.5157199325730985E-2</v>
      </c>
      <c r="AC46" s="140">
        <f>$P$33/'Fixed Data'!$E$13</f>
        <v>1.5157199325730985E-2</v>
      </c>
      <c r="AD46" s="140">
        <f>$P$33/'Fixed Data'!$E$13</f>
        <v>1.5157199325730985E-2</v>
      </c>
      <c r="AE46" s="140">
        <f>$P$33/'Fixed Data'!$E$13</f>
        <v>1.5157199325730985E-2</v>
      </c>
      <c r="AF46" s="140">
        <f>$P$33/'Fixed Data'!$E$13</f>
        <v>1.5157199325730985E-2</v>
      </c>
      <c r="AG46" s="140">
        <f>$P$33/'Fixed Data'!$E$13</f>
        <v>1.5157199325730985E-2</v>
      </c>
      <c r="AH46" s="140">
        <f>$P$33/'Fixed Data'!$E$13</f>
        <v>1.5157199325730985E-2</v>
      </c>
      <c r="AI46" s="140">
        <f>$P$33/'Fixed Data'!$E$13</f>
        <v>1.5157199325730985E-2</v>
      </c>
      <c r="AJ46" s="140">
        <f>$P$33/'Fixed Data'!$E$13</f>
        <v>1.5157199325730985E-2</v>
      </c>
      <c r="AK46" s="140">
        <f>$P$33/'Fixed Data'!$E$13</f>
        <v>1.5157199325730985E-2</v>
      </c>
      <c r="AL46" s="140">
        <f>$P$33/'Fixed Data'!$E$13</f>
        <v>1.5157199325730985E-2</v>
      </c>
      <c r="AM46" s="140">
        <f>$P$33/'Fixed Data'!$E$13</f>
        <v>1.5157199325730985E-2</v>
      </c>
      <c r="AN46" s="140">
        <f>$P$33/'Fixed Data'!$E$13</f>
        <v>1.5157199325730985E-2</v>
      </c>
      <c r="AO46" s="140">
        <f>$P$33/'Fixed Data'!$E$13</f>
        <v>1.5157199325730985E-2</v>
      </c>
      <c r="AP46" s="140">
        <f>$P$33/'Fixed Data'!$E$13</f>
        <v>1.5157199325730985E-2</v>
      </c>
      <c r="AQ46" s="140">
        <f>$P$33/'Fixed Data'!$E$13</f>
        <v>1.5157199325730985E-2</v>
      </c>
      <c r="AR46" s="140">
        <f>$P$33/'Fixed Data'!$E$13</f>
        <v>1.5157199325730985E-2</v>
      </c>
      <c r="AS46" s="140">
        <f>$P$33/'Fixed Data'!$E$13</f>
        <v>1.5157199325730985E-2</v>
      </c>
      <c r="AT46" s="140">
        <f>$P$33/'Fixed Data'!$E$13</f>
        <v>1.5157199325730985E-2</v>
      </c>
      <c r="AU46" s="140">
        <f>$P$33/'Fixed Data'!$E$13</f>
        <v>1.5157199325730985E-2</v>
      </c>
      <c r="AV46" s="140">
        <f>$P$33/'Fixed Data'!$E$13</f>
        <v>1.5157199325730985E-2</v>
      </c>
      <c r="AW46" s="140">
        <f>$P$33/'Fixed Data'!$E$13</f>
        <v>1.5157199325730985E-2</v>
      </c>
      <c r="AX46" s="140">
        <f>$P$33/'Fixed Data'!$E$13</f>
        <v>1.5157199325730985E-2</v>
      </c>
      <c r="AY46" s="140">
        <f>$P$33/'Fixed Data'!$E$13</f>
        <v>1.5157199325730985E-2</v>
      </c>
      <c r="AZ46" s="140">
        <f>$P$33/'Fixed Data'!$E$13</f>
        <v>1.5157199325730985E-2</v>
      </c>
      <c r="BA46" s="140">
        <f>$P$33/'Fixed Data'!$E$13</f>
        <v>1.5157199325730985E-2</v>
      </c>
      <c r="BB46" s="140">
        <f>$P$33/'Fixed Data'!$E$13</f>
        <v>1.5157199325730985E-2</v>
      </c>
      <c r="BC46" s="140">
        <f>$P$33/'Fixed Data'!$E$13</f>
        <v>1.5157199325730985E-2</v>
      </c>
      <c r="BD46" s="140">
        <f>$P$33/'Fixed Data'!$E$13</f>
        <v>1.5157199325730985E-2</v>
      </c>
      <c r="BE46" s="140">
        <f>$P$33/'Fixed Data'!$E$13</f>
        <v>1.5157199325730985E-2</v>
      </c>
    </row>
    <row r="47" spans="1:57" ht="16.5" hidden="1" customHeight="1" outlineLevel="1">
      <c r="A47" s="180"/>
      <c r="B47" s="36" t="s">
        <v>348</v>
      </c>
      <c r="C47" s="36" t="s">
        <v>349</v>
      </c>
      <c r="D47" s="36" t="s">
        <v>196</v>
      </c>
      <c r="F47" s="140"/>
      <c r="G47" s="140"/>
      <c r="H47" s="140"/>
      <c r="I47" s="140"/>
      <c r="J47" s="140"/>
      <c r="K47" s="140"/>
      <c r="L47" s="140"/>
      <c r="M47" s="140"/>
      <c r="N47" s="140"/>
      <c r="O47" s="140"/>
      <c r="P47" s="140"/>
      <c r="Q47" s="140"/>
      <c r="R47" s="140">
        <f>$Q$33/'Fixed Data'!$E$13</f>
        <v>1.5157199325730985E-2</v>
      </c>
      <c r="S47" s="140">
        <f>$Q$33/'Fixed Data'!$E$13</f>
        <v>1.5157199325730985E-2</v>
      </c>
      <c r="T47" s="140">
        <f>$Q$33/'Fixed Data'!$E$13</f>
        <v>1.5157199325730985E-2</v>
      </c>
      <c r="U47" s="140">
        <f>$Q$33/'Fixed Data'!$E$13</f>
        <v>1.5157199325730985E-2</v>
      </c>
      <c r="V47" s="140">
        <f>$Q$33/'Fixed Data'!$E$13</f>
        <v>1.5157199325730985E-2</v>
      </c>
      <c r="W47" s="140">
        <f>$Q$33/'Fixed Data'!$E$13</f>
        <v>1.5157199325730985E-2</v>
      </c>
      <c r="X47" s="140">
        <f>$Q$33/'Fixed Data'!$E$13</f>
        <v>1.5157199325730985E-2</v>
      </c>
      <c r="Y47" s="140">
        <f>$Q$33/'Fixed Data'!$E$13</f>
        <v>1.5157199325730985E-2</v>
      </c>
      <c r="Z47" s="140">
        <f>$Q$33/'Fixed Data'!$E$13</f>
        <v>1.5157199325730985E-2</v>
      </c>
      <c r="AA47" s="140">
        <f>$Q$33/'Fixed Data'!$E$13</f>
        <v>1.5157199325730985E-2</v>
      </c>
      <c r="AB47" s="140">
        <f>$Q$33/'Fixed Data'!$E$13</f>
        <v>1.5157199325730985E-2</v>
      </c>
      <c r="AC47" s="140">
        <f>$Q$33/'Fixed Data'!$E$13</f>
        <v>1.5157199325730985E-2</v>
      </c>
      <c r="AD47" s="140">
        <f>$Q$33/'Fixed Data'!$E$13</f>
        <v>1.5157199325730985E-2</v>
      </c>
      <c r="AE47" s="140">
        <f>$Q$33/'Fixed Data'!$E$13</f>
        <v>1.5157199325730985E-2</v>
      </c>
      <c r="AF47" s="140">
        <f>$Q$33/'Fixed Data'!$E$13</f>
        <v>1.5157199325730985E-2</v>
      </c>
      <c r="AG47" s="140">
        <f>$Q$33/'Fixed Data'!$E$13</f>
        <v>1.5157199325730985E-2</v>
      </c>
      <c r="AH47" s="140">
        <f>$Q$33/'Fixed Data'!$E$13</f>
        <v>1.5157199325730985E-2</v>
      </c>
      <c r="AI47" s="140">
        <f>$Q$33/'Fixed Data'!$E$13</f>
        <v>1.5157199325730985E-2</v>
      </c>
      <c r="AJ47" s="140">
        <f>$Q$33/'Fixed Data'!$E$13</f>
        <v>1.5157199325730985E-2</v>
      </c>
      <c r="AK47" s="140">
        <f>$Q$33/'Fixed Data'!$E$13</f>
        <v>1.5157199325730985E-2</v>
      </c>
      <c r="AL47" s="140">
        <f>$Q$33/'Fixed Data'!$E$13</f>
        <v>1.5157199325730985E-2</v>
      </c>
      <c r="AM47" s="140">
        <f>$Q$33/'Fixed Data'!$E$13</f>
        <v>1.5157199325730985E-2</v>
      </c>
      <c r="AN47" s="140">
        <f>$Q$33/'Fixed Data'!$E$13</f>
        <v>1.5157199325730985E-2</v>
      </c>
      <c r="AO47" s="140">
        <f>$Q$33/'Fixed Data'!$E$13</f>
        <v>1.5157199325730985E-2</v>
      </c>
      <c r="AP47" s="140">
        <f>$Q$33/'Fixed Data'!$E$13</f>
        <v>1.5157199325730985E-2</v>
      </c>
      <c r="AQ47" s="140">
        <f>$Q$33/'Fixed Data'!$E$13</f>
        <v>1.5157199325730985E-2</v>
      </c>
      <c r="AR47" s="140">
        <f>$Q$33/'Fixed Data'!$E$13</f>
        <v>1.5157199325730985E-2</v>
      </c>
      <c r="AS47" s="140">
        <f>$Q$33/'Fixed Data'!$E$13</f>
        <v>1.5157199325730985E-2</v>
      </c>
      <c r="AT47" s="140">
        <f>$Q$33/'Fixed Data'!$E$13</f>
        <v>1.5157199325730985E-2</v>
      </c>
      <c r="AU47" s="140">
        <f>$Q$33/'Fixed Data'!$E$13</f>
        <v>1.5157199325730985E-2</v>
      </c>
      <c r="AV47" s="140">
        <f>$Q$33/'Fixed Data'!$E$13</f>
        <v>1.5157199325730985E-2</v>
      </c>
      <c r="AW47" s="140">
        <f>$Q$33/'Fixed Data'!$E$13</f>
        <v>1.5157199325730985E-2</v>
      </c>
      <c r="AX47" s="140">
        <f>$Q$33/'Fixed Data'!$E$13</f>
        <v>1.5157199325730985E-2</v>
      </c>
      <c r="AY47" s="140">
        <f>$Q$33/'Fixed Data'!$E$13</f>
        <v>1.5157199325730985E-2</v>
      </c>
      <c r="AZ47" s="140">
        <f>$Q$33/'Fixed Data'!$E$13</f>
        <v>1.5157199325730985E-2</v>
      </c>
      <c r="BA47" s="140">
        <f>$Q$33/'Fixed Data'!$E$13</f>
        <v>1.5157199325730985E-2</v>
      </c>
      <c r="BB47" s="140">
        <f>$Q$33/'Fixed Data'!$E$13</f>
        <v>1.5157199325730985E-2</v>
      </c>
      <c r="BC47" s="140">
        <f>$Q$33/'Fixed Data'!$E$13</f>
        <v>1.5157199325730985E-2</v>
      </c>
      <c r="BD47" s="140">
        <f>$Q$33/'Fixed Data'!$E$13</f>
        <v>1.5157199325730985E-2</v>
      </c>
      <c r="BE47" s="140">
        <f>$Q$33/'Fixed Data'!$E$13</f>
        <v>1.5157199325730985E-2</v>
      </c>
    </row>
    <row r="48" spans="1:57" ht="16.5" hidden="1" customHeight="1" outlineLevel="1">
      <c r="A48" s="180"/>
      <c r="B48" s="36" t="s">
        <v>350</v>
      </c>
      <c r="C48" s="36" t="s">
        <v>351</v>
      </c>
      <c r="D48" s="36" t="s">
        <v>196</v>
      </c>
      <c r="F48" s="140"/>
      <c r="G48" s="140"/>
      <c r="H48" s="140"/>
      <c r="I48" s="140"/>
      <c r="J48" s="140"/>
      <c r="K48" s="140"/>
      <c r="L48" s="140"/>
      <c r="M48" s="140"/>
      <c r="N48" s="140"/>
      <c r="O48" s="140"/>
      <c r="P48" s="140"/>
      <c r="Q48" s="140"/>
      <c r="R48" s="140"/>
      <c r="S48" s="140">
        <f>$R$33/'Fixed Data'!$E$13</f>
        <v>1.5157199325730985E-2</v>
      </c>
      <c r="T48" s="140">
        <f>$R$33/'Fixed Data'!$E$13</f>
        <v>1.5157199325730985E-2</v>
      </c>
      <c r="U48" s="140">
        <f>$R$33/'Fixed Data'!$E$13</f>
        <v>1.5157199325730985E-2</v>
      </c>
      <c r="V48" s="140">
        <f>$R$33/'Fixed Data'!$E$13</f>
        <v>1.5157199325730985E-2</v>
      </c>
      <c r="W48" s="140">
        <f>$R$33/'Fixed Data'!$E$13</f>
        <v>1.5157199325730985E-2</v>
      </c>
      <c r="X48" s="140">
        <f>$R$33/'Fixed Data'!$E$13</f>
        <v>1.5157199325730985E-2</v>
      </c>
      <c r="Y48" s="140">
        <f>$R$33/'Fixed Data'!$E$13</f>
        <v>1.5157199325730985E-2</v>
      </c>
      <c r="Z48" s="140">
        <f>$R$33/'Fixed Data'!$E$13</f>
        <v>1.5157199325730985E-2</v>
      </c>
      <c r="AA48" s="140">
        <f>$R$33/'Fixed Data'!$E$13</f>
        <v>1.5157199325730985E-2</v>
      </c>
      <c r="AB48" s="140">
        <f>$R$33/'Fixed Data'!$E$13</f>
        <v>1.5157199325730985E-2</v>
      </c>
      <c r="AC48" s="140">
        <f>$R$33/'Fixed Data'!$E$13</f>
        <v>1.5157199325730985E-2</v>
      </c>
      <c r="AD48" s="140">
        <f>$R$33/'Fixed Data'!$E$13</f>
        <v>1.5157199325730985E-2</v>
      </c>
      <c r="AE48" s="140">
        <f>$R$33/'Fixed Data'!$E$13</f>
        <v>1.5157199325730985E-2</v>
      </c>
      <c r="AF48" s="140">
        <f>$R$33/'Fixed Data'!$E$13</f>
        <v>1.5157199325730985E-2</v>
      </c>
      <c r="AG48" s="140">
        <f>$R$33/'Fixed Data'!$E$13</f>
        <v>1.5157199325730985E-2</v>
      </c>
      <c r="AH48" s="140">
        <f>$R$33/'Fixed Data'!$E$13</f>
        <v>1.5157199325730985E-2</v>
      </c>
      <c r="AI48" s="140">
        <f>$R$33/'Fixed Data'!$E$13</f>
        <v>1.5157199325730985E-2</v>
      </c>
      <c r="AJ48" s="140">
        <f>$R$33/'Fixed Data'!$E$13</f>
        <v>1.5157199325730985E-2</v>
      </c>
      <c r="AK48" s="140">
        <f>$R$33/'Fixed Data'!$E$13</f>
        <v>1.5157199325730985E-2</v>
      </c>
      <c r="AL48" s="140">
        <f>$R$33/'Fixed Data'!$E$13</f>
        <v>1.5157199325730985E-2</v>
      </c>
      <c r="AM48" s="140">
        <f>$R$33/'Fixed Data'!$E$13</f>
        <v>1.5157199325730985E-2</v>
      </c>
      <c r="AN48" s="140">
        <f>$R$33/'Fixed Data'!$E$13</f>
        <v>1.5157199325730985E-2</v>
      </c>
      <c r="AO48" s="140">
        <f>$R$33/'Fixed Data'!$E$13</f>
        <v>1.5157199325730985E-2</v>
      </c>
      <c r="AP48" s="140">
        <f>$R$33/'Fixed Data'!$E$13</f>
        <v>1.5157199325730985E-2</v>
      </c>
      <c r="AQ48" s="140">
        <f>$R$33/'Fixed Data'!$E$13</f>
        <v>1.5157199325730985E-2</v>
      </c>
      <c r="AR48" s="140">
        <f>$R$33/'Fixed Data'!$E$13</f>
        <v>1.5157199325730985E-2</v>
      </c>
      <c r="AS48" s="140">
        <f>$R$33/'Fixed Data'!$E$13</f>
        <v>1.5157199325730985E-2</v>
      </c>
      <c r="AT48" s="140">
        <f>$R$33/'Fixed Data'!$E$13</f>
        <v>1.5157199325730985E-2</v>
      </c>
      <c r="AU48" s="140">
        <f>$R$33/'Fixed Data'!$E$13</f>
        <v>1.5157199325730985E-2</v>
      </c>
      <c r="AV48" s="140">
        <f>$R$33/'Fixed Data'!$E$13</f>
        <v>1.5157199325730985E-2</v>
      </c>
      <c r="AW48" s="140">
        <f>$R$33/'Fixed Data'!$E$13</f>
        <v>1.5157199325730985E-2</v>
      </c>
      <c r="AX48" s="140">
        <f>$R$33/'Fixed Data'!$E$13</f>
        <v>1.5157199325730985E-2</v>
      </c>
      <c r="AY48" s="140">
        <f>$R$33/'Fixed Data'!$E$13</f>
        <v>1.5157199325730985E-2</v>
      </c>
      <c r="AZ48" s="140">
        <f>$R$33/'Fixed Data'!$E$13</f>
        <v>1.5157199325730985E-2</v>
      </c>
      <c r="BA48" s="140">
        <f>$R$33/'Fixed Data'!$E$13</f>
        <v>1.5157199325730985E-2</v>
      </c>
      <c r="BB48" s="140">
        <f>$R$33/'Fixed Data'!$E$13</f>
        <v>1.5157199325730985E-2</v>
      </c>
      <c r="BC48" s="140">
        <f>$R$33/'Fixed Data'!$E$13</f>
        <v>1.5157199325730985E-2</v>
      </c>
      <c r="BD48" s="140">
        <f>$R$33/'Fixed Data'!$E$13</f>
        <v>1.5157199325730985E-2</v>
      </c>
      <c r="BE48" s="140">
        <f>$R$33/'Fixed Data'!$E$13</f>
        <v>1.5157199325730985E-2</v>
      </c>
    </row>
    <row r="49" spans="1:57" ht="16.5" hidden="1" customHeight="1" outlineLevel="1">
      <c r="A49" s="180"/>
      <c r="B49" s="36" t="s">
        <v>352</v>
      </c>
      <c r="C49" s="36" t="s">
        <v>353</v>
      </c>
      <c r="D49" s="36" t="s">
        <v>196</v>
      </c>
      <c r="F49" s="140"/>
      <c r="G49" s="140"/>
      <c r="H49" s="140"/>
      <c r="I49" s="140"/>
      <c r="J49" s="140"/>
      <c r="K49" s="140"/>
      <c r="L49" s="140"/>
      <c r="M49" s="140"/>
      <c r="N49" s="140"/>
      <c r="O49" s="140"/>
      <c r="P49" s="140"/>
      <c r="Q49" s="140"/>
      <c r="R49" s="140"/>
      <c r="S49" s="140"/>
      <c r="T49" s="140">
        <f>$S$33/'Fixed Data'!$E$13</f>
        <v>1.5157199325730985E-2</v>
      </c>
      <c r="U49" s="140">
        <f>$S$33/'Fixed Data'!$E$13</f>
        <v>1.5157199325730985E-2</v>
      </c>
      <c r="V49" s="140">
        <f>$S$33/'Fixed Data'!$E$13</f>
        <v>1.5157199325730985E-2</v>
      </c>
      <c r="W49" s="140">
        <f>$S$33/'Fixed Data'!$E$13</f>
        <v>1.5157199325730985E-2</v>
      </c>
      <c r="X49" s="140">
        <f>$S$33/'Fixed Data'!$E$13</f>
        <v>1.5157199325730985E-2</v>
      </c>
      <c r="Y49" s="140">
        <f>$S$33/'Fixed Data'!$E$13</f>
        <v>1.5157199325730985E-2</v>
      </c>
      <c r="Z49" s="140">
        <f>$S$33/'Fixed Data'!$E$13</f>
        <v>1.5157199325730985E-2</v>
      </c>
      <c r="AA49" s="140">
        <f>$S$33/'Fixed Data'!$E$13</f>
        <v>1.5157199325730985E-2</v>
      </c>
      <c r="AB49" s="140">
        <f>$S$33/'Fixed Data'!$E$13</f>
        <v>1.5157199325730985E-2</v>
      </c>
      <c r="AC49" s="140">
        <f>$S$33/'Fixed Data'!$E$13</f>
        <v>1.5157199325730985E-2</v>
      </c>
      <c r="AD49" s="140">
        <f>$S$33/'Fixed Data'!$E$13</f>
        <v>1.5157199325730985E-2</v>
      </c>
      <c r="AE49" s="140">
        <f>$S$33/'Fixed Data'!$E$13</f>
        <v>1.5157199325730985E-2</v>
      </c>
      <c r="AF49" s="140">
        <f>$S$33/'Fixed Data'!$E$13</f>
        <v>1.5157199325730985E-2</v>
      </c>
      <c r="AG49" s="140">
        <f>$S$33/'Fixed Data'!$E$13</f>
        <v>1.5157199325730985E-2</v>
      </c>
      <c r="AH49" s="140">
        <f>$S$33/'Fixed Data'!$E$13</f>
        <v>1.5157199325730985E-2</v>
      </c>
      <c r="AI49" s="140">
        <f>$S$33/'Fixed Data'!$E$13</f>
        <v>1.5157199325730985E-2</v>
      </c>
      <c r="AJ49" s="140">
        <f>$S$33/'Fixed Data'!$E$13</f>
        <v>1.5157199325730985E-2</v>
      </c>
      <c r="AK49" s="140">
        <f>$S$33/'Fixed Data'!$E$13</f>
        <v>1.5157199325730985E-2</v>
      </c>
      <c r="AL49" s="140">
        <f>$S$33/'Fixed Data'!$E$13</f>
        <v>1.5157199325730985E-2</v>
      </c>
      <c r="AM49" s="140">
        <f>$S$33/'Fixed Data'!$E$13</f>
        <v>1.5157199325730985E-2</v>
      </c>
      <c r="AN49" s="140">
        <f>$S$33/'Fixed Data'!$E$13</f>
        <v>1.5157199325730985E-2</v>
      </c>
      <c r="AO49" s="140">
        <f>$S$33/'Fixed Data'!$E$13</f>
        <v>1.5157199325730985E-2</v>
      </c>
      <c r="AP49" s="140">
        <f>$S$33/'Fixed Data'!$E$13</f>
        <v>1.5157199325730985E-2</v>
      </c>
      <c r="AQ49" s="140">
        <f>$S$33/'Fixed Data'!$E$13</f>
        <v>1.5157199325730985E-2</v>
      </c>
      <c r="AR49" s="140">
        <f>$S$33/'Fixed Data'!$E$13</f>
        <v>1.5157199325730985E-2</v>
      </c>
      <c r="AS49" s="140">
        <f>$S$33/'Fixed Data'!$E$13</f>
        <v>1.5157199325730985E-2</v>
      </c>
      <c r="AT49" s="140">
        <f>$S$33/'Fixed Data'!$E$13</f>
        <v>1.5157199325730985E-2</v>
      </c>
      <c r="AU49" s="140">
        <f>$S$33/'Fixed Data'!$E$13</f>
        <v>1.5157199325730985E-2</v>
      </c>
      <c r="AV49" s="140">
        <f>$S$33/'Fixed Data'!$E$13</f>
        <v>1.5157199325730985E-2</v>
      </c>
      <c r="AW49" s="140">
        <f>$S$33/'Fixed Data'!$E$13</f>
        <v>1.5157199325730985E-2</v>
      </c>
      <c r="AX49" s="140">
        <f>$S$33/'Fixed Data'!$E$13</f>
        <v>1.5157199325730985E-2</v>
      </c>
      <c r="AY49" s="140">
        <f>$S$33/'Fixed Data'!$E$13</f>
        <v>1.5157199325730985E-2</v>
      </c>
      <c r="AZ49" s="140">
        <f>$S$33/'Fixed Data'!$E$13</f>
        <v>1.5157199325730985E-2</v>
      </c>
      <c r="BA49" s="140">
        <f>$S$33/'Fixed Data'!$E$13</f>
        <v>1.5157199325730985E-2</v>
      </c>
      <c r="BB49" s="140">
        <f>$S$33/'Fixed Data'!$E$13</f>
        <v>1.5157199325730985E-2</v>
      </c>
      <c r="BC49" s="140">
        <f>$S$33/'Fixed Data'!$E$13</f>
        <v>1.5157199325730985E-2</v>
      </c>
      <c r="BD49" s="140">
        <f>$S$33/'Fixed Data'!$E$13</f>
        <v>1.5157199325730985E-2</v>
      </c>
      <c r="BE49" s="140">
        <f>$S$33/'Fixed Data'!$E$13</f>
        <v>1.5157199325730985E-2</v>
      </c>
    </row>
    <row r="50" spans="1:57" ht="16.5" hidden="1" customHeight="1" outlineLevel="1">
      <c r="A50" s="180"/>
      <c r="B50" s="36" t="s">
        <v>354</v>
      </c>
      <c r="C50" s="36" t="s">
        <v>355</v>
      </c>
      <c r="D50" s="36" t="s">
        <v>196</v>
      </c>
      <c r="F50" s="140"/>
      <c r="G50" s="140"/>
      <c r="H50" s="140"/>
      <c r="I50" s="140"/>
      <c r="J50" s="140"/>
      <c r="K50" s="140"/>
      <c r="L50" s="140"/>
      <c r="M50" s="140"/>
      <c r="N50" s="140"/>
      <c r="O50" s="140"/>
      <c r="P50" s="140"/>
      <c r="Q50" s="140"/>
      <c r="R50" s="140"/>
      <c r="S50" s="140"/>
      <c r="T50" s="140"/>
      <c r="U50" s="140">
        <f>$T$33/'Fixed Data'!$E$13</f>
        <v>1.5157199325730985E-2</v>
      </c>
      <c r="V50" s="140">
        <f>$T$33/'Fixed Data'!$E$13</f>
        <v>1.5157199325730985E-2</v>
      </c>
      <c r="W50" s="140">
        <f>$T$33/'Fixed Data'!$E$13</f>
        <v>1.5157199325730985E-2</v>
      </c>
      <c r="X50" s="140">
        <f>$T$33/'Fixed Data'!$E$13</f>
        <v>1.5157199325730985E-2</v>
      </c>
      <c r="Y50" s="140">
        <f>$T$33/'Fixed Data'!$E$13</f>
        <v>1.5157199325730985E-2</v>
      </c>
      <c r="Z50" s="140">
        <f>$T$33/'Fixed Data'!$E$13</f>
        <v>1.5157199325730985E-2</v>
      </c>
      <c r="AA50" s="140">
        <f>$T$33/'Fixed Data'!$E$13</f>
        <v>1.5157199325730985E-2</v>
      </c>
      <c r="AB50" s="140">
        <f>$T$33/'Fixed Data'!$E$13</f>
        <v>1.5157199325730985E-2</v>
      </c>
      <c r="AC50" s="140">
        <f>$T$33/'Fixed Data'!$E$13</f>
        <v>1.5157199325730985E-2</v>
      </c>
      <c r="AD50" s="140">
        <f>$T$33/'Fixed Data'!$E$13</f>
        <v>1.5157199325730985E-2</v>
      </c>
      <c r="AE50" s="140">
        <f>$T$33/'Fixed Data'!$E$13</f>
        <v>1.5157199325730985E-2</v>
      </c>
      <c r="AF50" s="140">
        <f>$T$33/'Fixed Data'!$E$13</f>
        <v>1.5157199325730985E-2</v>
      </c>
      <c r="AG50" s="140">
        <f>$T$33/'Fixed Data'!$E$13</f>
        <v>1.5157199325730985E-2</v>
      </c>
      <c r="AH50" s="140">
        <f>$T$33/'Fixed Data'!$E$13</f>
        <v>1.5157199325730985E-2</v>
      </c>
      <c r="AI50" s="140">
        <f>$T$33/'Fixed Data'!$E$13</f>
        <v>1.5157199325730985E-2</v>
      </c>
      <c r="AJ50" s="140">
        <f>$T$33/'Fixed Data'!$E$13</f>
        <v>1.5157199325730985E-2</v>
      </c>
      <c r="AK50" s="140">
        <f>$T$33/'Fixed Data'!$E$13</f>
        <v>1.5157199325730985E-2</v>
      </c>
      <c r="AL50" s="140">
        <f>$T$33/'Fixed Data'!$E$13</f>
        <v>1.5157199325730985E-2</v>
      </c>
      <c r="AM50" s="140">
        <f>$T$33/'Fixed Data'!$E$13</f>
        <v>1.5157199325730985E-2</v>
      </c>
      <c r="AN50" s="140">
        <f>$T$33/'Fixed Data'!$E$13</f>
        <v>1.5157199325730985E-2</v>
      </c>
      <c r="AO50" s="140">
        <f>$T$33/'Fixed Data'!$E$13</f>
        <v>1.5157199325730985E-2</v>
      </c>
      <c r="AP50" s="140">
        <f>$T$33/'Fixed Data'!$E$13</f>
        <v>1.5157199325730985E-2</v>
      </c>
      <c r="AQ50" s="140">
        <f>$T$33/'Fixed Data'!$E$13</f>
        <v>1.5157199325730985E-2</v>
      </c>
      <c r="AR50" s="140">
        <f>$T$33/'Fixed Data'!$E$13</f>
        <v>1.5157199325730985E-2</v>
      </c>
      <c r="AS50" s="140">
        <f>$T$33/'Fixed Data'!$E$13</f>
        <v>1.5157199325730985E-2</v>
      </c>
      <c r="AT50" s="140">
        <f>$T$33/'Fixed Data'!$E$13</f>
        <v>1.5157199325730985E-2</v>
      </c>
      <c r="AU50" s="140">
        <f>$T$33/'Fixed Data'!$E$13</f>
        <v>1.5157199325730985E-2</v>
      </c>
      <c r="AV50" s="140">
        <f>$T$33/'Fixed Data'!$E$13</f>
        <v>1.5157199325730985E-2</v>
      </c>
      <c r="AW50" s="140">
        <f>$T$33/'Fixed Data'!$E$13</f>
        <v>1.5157199325730985E-2</v>
      </c>
      <c r="AX50" s="140">
        <f>$T$33/'Fixed Data'!$E$13</f>
        <v>1.5157199325730985E-2</v>
      </c>
      <c r="AY50" s="140">
        <f>$T$33/'Fixed Data'!$E$13</f>
        <v>1.5157199325730985E-2</v>
      </c>
      <c r="AZ50" s="140">
        <f>$T$33/'Fixed Data'!$E$13</f>
        <v>1.5157199325730985E-2</v>
      </c>
      <c r="BA50" s="140">
        <f>$T$33/'Fixed Data'!$E$13</f>
        <v>1.5157199325730985E-2</v>
      </c>
      <c r="BB50" s="140">
        <f>$T$33/'Fixed Data'!$E$13</f>
        <v>1.5157199325730985E-2</v>
      </c>
      <c r="BC50" s="140">
        <f>$T$33/'Fixed Data'!$E$13</f>
        <v>1.5157199325730985E-2</v>
      </c>
      <c r="BD50" s="140">
        <f>$T$33/'Fixed Data'!$E$13</f>
        <v>1.5157199325730985E-2</v>
      </c>
      <c r="BE50" s="140">
        <f>$T$33/'Fixed Data'!$E$13</f>
        <v>1.5157199325730985E-2</v>
      </c>
    </row>
    <row r="51" spans="1:57" ht="16.5" hidden="1" customHeight="1" outlineLevel="1">
      <c r="A51" s="180"/>
      <c r="B51" s="36" t="s">
        <v>356</v>
      </c>
      <c r="C51" s="36" t="s">
        <v>357</v>
      </c>
      <c r="D51" s="36" t="s">
        <v>196</v>
      </c>
      <c r="F51" s="140"/>
      <c r="G51" s="140"/>
      <c r="H51" s="140"/>
      <c r="I51" s="140"/>
      <c r="J51" s="140"/>
      <c r="K51" s="140"/>
      <c r="L51" s="140"/>
      <c r="M51" s="140"/>
      <c r="N51" s="140"/>
      <c r="O51" s="140"/>
      <c r="P51" s="140"/>
      <c r="Q51" s="140"/>
      <c r="R51" s="140"/>
      <c r="S51" s="140"/>
      <c r="T51" s="140"/>
      <c r="U51" s="140"/>
      <c r="V51" s="140">
        <f>$U$33/'Fixed Data'!$E$13</f>
        <v>1.5157199325730985E-2</v>
      </c>
      <c r="W51" s="140">
        <f>$U$33/'Fixed Data'!$E$13</f>
        <v>1.5157199325730985E-2</v>
      </c>
      <c r="X51" s="140">
        <f>$U$33/'Fixed Data'!$E$13</f>
        <v>1.5157199325730985E-2</v>
      </c>
      <c r="Y51" s="140">
        <f>$U$33/'Fixed Data'!$E$13</f>
        <v>1.5157199325730985E-2</v>
      </c>
      <c r="Z51" s="140">
        <f>$U$33/'Fixed Data'!$E$13</f>
        <v>1.5157199325730985E-2</v>
      </c>
      <c r="AA51" s="140">
        <f>$U$33/'Fixed Data'!$E$13</f>
        <v>1.5157199325730985E-2</v>
      </c>
      <c r="AB51" s="140">
        <f>$U$33/'Fixed Data'!$E$13</f>
        <v>1.5157199325730985E-2</v>
      </c>
      <c r="AC51" s="140">
        <f>$U$33/'Fixed Data'!$E$13</f>
        <v>1.5157199325730985E-2</v>
      </c>
      <c r="AD51" s="140">
        <f>$U$33/'Fixed Data'!$E$13</f>
        <v>1.5157199325730985E-2</v>
      </c>
      <c r="AE51" s="140">
        <f>$U$33/'Fixed Data'!$E$13</f>
        <v>1.5157199325730985E-2</v>
      </c>
      <c r="AF51" s="140">
        <f>$U$33/'Fixed Data'!$E$13</f>
        <v>1.5157199325730985E-2</v>
      </c>
      <c r="AG51" s="140">
        <f>$U$33/'Fixed Data'!$E$13</f>
        <v>1.5157199325730985E-2</v>
      </c>
      <c r="AH51" s="140">
        <f>$U$33/'Fixed Data'!$E$13</f>
        <v>1.5157199325730985E-2</v>
      </c>
      <c r="AI51" s="140">
        <f>$U$33/'Fixed Data'!$E$13</f>
        <v>1.5157199325730985E-2</v>
      </c>
      <c r="AJ51" s="140">
        <f>$U$33/'Fixed Data'!$E$13</f>
        <v>1.5157199325730985E-2</v>
      </c>
      <c r="AK51" s="140">
        <f>$U$33/'Fixed Data'!$E$13</f>
        <v>1.5157199325730985E-2</v>
      </c>
      <c r="AL51" s="140">
        <f>$U$33/'Fixed Data'!$E$13</f>
        <v>1.5157199325730985E-2</v>
      </c>
      <c r="AM51" s="140">
        <f>$U$33/'Fixed Data'!$E$13</f>
        <v>1.5157199325730985E-2</v>
      </c>
      <c r="AN51" s="140">
        <f>$U$33/'Fixed Data'!$E$13</f>
        <v>1.5157199325730985E-2</v>
      </c>
      <c r="AO51" s="140">
        <f>$U$33/'Fixed Data'!$E$13</f>
        <v>1.5157199325730985E-2</v>
      </c>
      <c r="AP51" s="140">
        <f>$U$33/'Fixed Data'!$E$13</f>
        <v>1.5157199325730985E-2</v>
      </c>
      <c r="AQ51" s="140">
        <f>$U$33/'Fixed Data'!$E$13</f>
        <v>1.5157199325730985E-2</v>
      </c>
      <c r="AR51" s="140">
        <f>$U$33/'Fixed Data'!$E$13</f>
        <v>1.5157199325730985E-2</v>
      </c>
      <c r="AS51" s="140">
        <f>$U$33/'Fixed Data'!$E$13</f>
        <v>1.5157199325730985E-2</v>
      </c>
      <c r="AT51" s="140">
        <f>$U$33/'Fixed Data'!$E$13</f>
        <v>1.5157199325730985E-2</v>
      </c>
      <c r="AU51" s="140">
        <f>$U$33/'Fixed Data'!$E$13</f>
        <v>1.5157199325730985E-2</v>
      </c>
      <c r="AV51" s="140">
        <f>$U$33/'Fixed Data'!$E$13</f>
        <v>1.5157199325730985E-2</v>
      </c>
      <c r="AW51" s="140">
        <f>$U$33/'Fixed Data'!$E$13</f>
        <v>1.5157199325730985E-2</v>
      </c>
      <c r="AX51" s="140">
        <f>$U$33/'Fixed Data'!$E$13</f>
        <v>1.5157199325730985E-2</v>
      </c>
      <c r="AY51" s="140">
        <f>$U$33/'Fixed Data'!$E$13</f>
        <v>1.5157199325730985E-2</v>
      </c>
      <c r="AZ51" s="140">
        <f>$U$33/'Fixed Data'!$E$13</f>
        <v>1.5157199325730985E-2</v>
      </c>
      <c r="BA51" s="140">
        <f>$U$33/'Fixed Data'!$E$13</f>
        <v>1.5157199325730985E-2</v>
      </c>
      <c r="BB51" s="140">
        <f>$U$33/'Fixed Data'!$E$13</f>
        <v>1.5157199325730985E-2</v>
      </c>
      <c r="BC51" s="140">
        <f>$U$33/'Fixed Data'!$E$13</f>
        <v>1.5157199325730985E-2</v>
      </c>
      <c r="BD51" s="140">
        <f>$U$33/'Fixed Data'!$E$13</f>
        <v>1.5157199325730985E-2</v>
      </c>
      <c r="BE51" s="140">
        <f>$U$33/'Fixed Data'!$E$13</f>
        <v>1.5157199325730985E-2</v>
      </c>
    </row>
    <row r="52" spans="1:57" ht="16.5" hidden="1" customHeight="1" outlineLevel="1">
      <c r="A52" s="180"/>
      <c r="B52" s="36" t="s">
        <v>358</v>
      </c>
      <c r="C52" s="36" t="s">
        <v>359</v>
      </c>
      <c r="D52" s="36" t="s">
        <v>196</v>
      </c>
      <c r="F52" s="140"/>
      <c r="G52" s="140"/>
      <c r="H52" s="140"/>
      <c r="I52" s="140"/>
      <c r="J52" s="140"/>
      <c r="K52" s="140"/>
      <c r="L52" s="140"/>
      <c r="M52" s="140"/>
      <c r="N52" s="140"/>
      <c r="O52" s="140"/>
      <c r="P52" s="140"/>
      <c r="Q52" s="140"/>
      <c r="R52" s="140"/>
      <c r="S52" s="140"/>
      <c r="T52" s="140"/>
      <c r="U52" s="140"/>
      <c r="V52" s="140"/>
      <c r="W52" s="140">
        <f>$V$33/'Fixed Data'!$E$13</f>
        <v>1.5157199325730985E-2</v>
      </c>
      <c r="X52" s="140">
        <f>$V$33/'Fixed Data'!$E$13</f>
        <v>1.5157199325730985E-2</v>
      </c>
      <c r="Y52" s="140">
        <f>$V$33/'Fixed Data'!$E$13</f>
        <v>1.5157199325730985E-2</v>
      </c>
      <c r="Z52" s="140">
        <f>$V$33/'Fixed Data'!$E$13</f>
        <v>1.5157199325730985E-2</v>
      </c>
      <c r="AA52" s="140">
        <f>$V$33/'Fixed Data'!$E$13</f>
        <v>1.5157199325730985E-2</v>
      </c>
      <c r="AB52" s="140">
        <f>$V$33/'Fixed Data'!$E$13</f>
        <v>1.5157199325730985E-2</v>
      </c>
      <c r="AC52" s="140">
        <f>$V$33/'Fixed Data'!$E$13</f>
        <v>1.5157199325730985E-2</v>
      </c>
      <c r="AD52" s="140">
        <f>$V$33/'Fixed Data'!$E$13</f>
        <v>1.5157199325730985E-2</v>
      </c>
      <c r="AE52" s="140">
        <f>$V$33/'Fixed Data'!$E$13</f>
        <v>1.5157199325730985E-2</v>
      </c>
      <c r="AF52" s="140">
        <f>$V$33/'Fixed Data'!$E$13</f>
        <v>1.5157199325730985E-2</v>
      </c>
      <c r="AG52" s="140">
        <f>$V$33/'Fixed Data'!$E$13</f>
        <v>1.5157199325730985E-2</v>
      </c>
      <c r="AH52" s="140">
        <f>$V$33/'Fixed Data'!$E$13</f>
        <v>1.5157199325730985E-2</v>
      </c>
      <c r="AI52" s="140">
        <f>$V$33/'Fixed Data'!$E$13</f>
        <v>1.5157199325730985E-2</v>
      </c>
      <c r="AJ52" s="140">
        <f>$V$33/'Fixed Data'!$E$13</f>
        <v>1.5157199325730985E-2</v>
      </c>
      <c r="AK52" s="140">
        <f>$V$33/'Fixed Data'!$E$13</f>
        <v>1.5157199325730985E-2</v>
      </c>
      <c r="AL52" s="140">
        <f>$V$33/'Fixed Data'!$E$13</f>
        <v>1.5157199325730985E-2</v>
      </c>
      <c r="AM52" s="140">
        <f>$V$33/'Fixed Data'!$E$13</f>
        <v>1.5157199325730985E-2</v>
      </c>
      <c r="AN52" s="140">
        <f>$V$33/'Fixed Data'!$E$13</f>
        <v>1.5157199325730985E-2</v>
      </c>
      <c r="AO52" s="140">
        <f>$V$33/'Fixed Data'!$E$13</f>
        <v>1.5157199325730985E-2</v>
      </c>
      <c r="AP52" s="140">
        <f>$V$33/'Fixed Data'!$E$13</f>
        <v>1.5157199325730985E-2</v>
      </c>
      <c r="AQ52" s="140">
        <f>$V$33/'Fixed Data'!$E$13</f>
        <v>1.5157199325730985E-2</v>
      </c>
      <c r="AR52" s="140">
        <f>$V$33/'Fixed Data'!$E$13</f>
        <v>1.5157199325730985E-2</v>
      </c>
      <c r="AS52" s="140">
        <f>$V$33/'Fixed Data'!$E$13</f>
        <v>1.5157199325730985E-2</v>
      </c>
      <c r="AT52" s="140">
        <f>$V$33/'Fixed Data'!$E$13</f>
        <v>1.5157199325730985E-2</v>
      </c>
      <c r="AU52" s="140">
        <f>$V$33/'Fixed Data'!$E$13</f>
        <v>1.5157199325730985E-2</v>
      </c>
      <c r="AV52" s="140">
        <f>$V$33/'Fixed Data'!$E$13</f>
        <v>1.5157199325730985E-2</v>
      </c>
      <c r="AW52" s="140">
        <f>$V$33/'Fixed Data'!$E$13</f>
        <v>1.5157199325730985E-2</v>
      </c>
      <c r="AX52" s="140">
        <f>$V$33/'Fixed Data'!$E$13</f>
        <v>1.5157199325730985E-2</v>
      </c>
      <c r="AY52" s="140">
        <f>$V$33/'Fixed Data'!$E$13</f>
        <v>1.5157199325730985E-2</v>
      </c>
      <c r="AZ52" s="140">
        <f>$V$33/'Fixed Data'!$E$13</f>
        <v>1.5157199325730985E-2</v>
      </c>
      <c r="BA52" s="140">
        <f>$V$33/'Fixed Data'!$E$13</f>
        <v>1.5157199325730985E-2</v>
      </c>
      <c r="BB52" s="140">
        <f>$V$33/'Fixed Data'!$E$13</f>
        <v>1.5157199325730985E-2</v>
      </c>
      <c r="BC52" s="140">
        <f>$V$33/'Fixed Data'!$E$13</f>
        <v>1.5157199325730985E-2</v>
      </c>
      <c r="BD52" s="140">
        <f>$V$33/'Fixed Data'!$E$13</f>
        <v>1.5157199325730985E-2</v>
      </c>
      <c r="BE52" s="140">
        <f>$V$33/'Fixed Data'!$E$13</f>
        <v>1.5157199325730985E-2</v>
      </c>
    </row>
    <row r="53" spans="1:57" ht="16.5" hidden="1" customHeight="1" outlineLevel="1">
      <c r="A53" s="180"/>
      <c r="B53" s="36" t="s">
        <v>360</v>
      </c>
      <c r="C53" s="36" t="s">
        <v>361</v>
      </c>
      <c r="D53" s="36" t="s">
        <v>196</v>
      </c>
      <c r="F53" s="140"/>
      <c r="G53" s="140"/>
      <c r="H53" s="140"/>
      <c r="I53" s="140"/>
      <c r="J53" s="140"/>
      <c r="K53" s="140"/>
      <c r="L53" s="140"/>
      <c r="M53" s="140"/>
      <c r="N53" s="140"/>
      <c r="O53" s="140"/>
      <c r="P53" s="140"/>
      <c r="Q53" s="140"/>
      <c r="R53" s="140"/>
      <c r="S53" s="140"/>
      <c r="T53" s="140"/>
      <c r="U53" s="140"/>
      <c r="V53" s="140"/>
      <c r="W53" s="140"/>
      <c r="X53" s="140">
        <f>$W$33/'Fixed Data'!$E$13</f>
        <v>1.5157199325730985E-2</v>
      </c>
      <c r="Y53" s="140">
        <f>$W$33/'Fixed Data'!$E$13</f>
        <v>1.5157199325730985E-2</v>
      </c>
      <c r="Z53" s="140">
        <f>$W$33/'Fixed Data'!$E$13</f>
        <v>1.5157199325730985E-2</v>
      </c>
      <c r="AA53" s="140">
        <f>$W$33/'Fixed Data'!$E$13</f>
        <v>1.5157199325730985E-2</v>
      </c>
      <c r="AB53" s="140">
        <f>$W$33/'Fixed Data'!$E$13</f>
        <v>1.5157199325730985E-2</v>
      </c>
      <c r="AC53" s="140">
        <f>$W$33/'Fixed Data'!$E$13</f>
        <v>1.5157199325730985E-2</v>
      </c>
      <c r="AD53" s="140">
        <f>$W$33/'Fixed Data'!$E$13</f>
        <v>1.5157199325730985E-2</v>
      </c>
      <c r="AE53" s="140">
        <f>$W$33/'Fixed Data'!$E$13</f>
        <v>1.5157199325730985E-2</v>
      </c>
      <c r="AF53" s="140">
        <f>$W$33/'Fixed Data'!$E$13</f>
        <v>1.5157199325730985E-2</v>
      </c>
      <c r="AG53" s="140">
        <f>$W$33/'Fixed Data'!$E$13</f>
        <v>1.5157199325730985E-2</v>
      </c>
      <c r="AH53" s="140">
        <f>$W$33/'Fixed Data'!$E$13</f>
        <v>1.5157199325730985E-2</v>
      </c>
      <c r="AI53" s="140">
        <f>$W$33/'Fixed Data'!$E$13</f>
        <v>1.5157199325730985E-2</v>
      </c>
      <c r="AJ53" s="140">
        <f>$W$33/'Fixed Data'!$E$13</f>
        <v>1.5157199325730985E-2</v>
      </c>
      <c r="AK53" s="140">
        <f>$W$33/'Fixed Data'!$E$13</f>
        <v>1.5157199325730985E-2</v>
      </c>
      <c r="AL53" s="140">
        <f>$W$33/'Fixed Data'!$E$13</f>
        <v>1.5157199325730985E-2</v>
      </c>
      <c r="AM53" s="140">
        <f>$W$33/'Fixed Data'!$E$13</f>
        <v>1.5157199325730985E-2</v>
      </c>
      <c r="AN53" s="140">
        <f>$W$33/'Fixed Data'!$E$13</f>
        <v>1.5157199325730985E-2</v>
      </c>
      <c r="AO53" s="140">
        <f>$W$33/'Fixed Data'!$E$13</f>
        <v>1.5157199325730985E-2</v>
      </c>
      <c r="AP53" s="140">
        <f>$W$33/'Fixed Data'!$E$13</f>
        <v>1.5157199325730985E-2</v>
      </c>
      <c r="AQ53" s="140">
        <f>$W$33/'Fixed Data'!$E$13</f>
        <v>1.5157199325730985E-2</v>
      </c>
      <c r="AR53" s="140">
        <f>$W$33/'Fixed Data'!$E$13</f>
        <v>1.5157199325730985E-2</v>
      </c>
      <c r="AS53" s="140">
        <f>$W$33/'Fixed Data'!$E$13</f>
        <v>1.5157199325730985E-2</v>
      </c>
      <c r="AT53" s="140">
        <f>$W$33/'Fixed Data'!$E$13</f>
        <v>1.5157199325730985E-2</v>
      </c>
      <c r="AU53" s="140">
        <f>$W$33/'Fixed Data'!$E$13</f>
        <v>1.5157199325730985E-2</v>
      </c>
      <c r="AV53" s="140">
        <f>$W$33/'Fixed Data'!$E$13</f>
        <v>1.5157199325730985E-2</v>
      </c>
      <c r="AW53" s="140">
        <f>$W$33/'Fixed Data'!$E$13</f>
        <v>1.5157199325730985E-2</v>
      </c>
      <c r="AX53" s="140">
        <f>$W$33/'Fixed Data'!$E$13</f>
        <v>1.5157199325730985E-2</v>
      </c>
      <c r="AY53" s="140">
        <f>$W$33/'Fixed Data'!$E$13</f>
        <v>1.5157199325730985E-2</v>
      </c>
      <c r="AZ53" s="140">
        <f>$W$33/'Fixed Data'!$E$13</f>
        <v>1.5157199325730985E-2</v>
      </c>
      <c r="BA53" s="140">
        <f>$W$33/'Fixed Data'!$E$13</f>
        <v>1.5157199325730985E-2</v>
      </c>
      <c r="BB53" s="140">
        <f>$W$33/'Fixed Data'!$E$13</f>
        <v>1.5157199325730985E-2</v>
      </c>
      <c r="BC53" s="140">
        <f>$W$33/'Fixed Data'!$E$13</f>
        <v>1.5157199325730985E-2</v>
      </c>
      <c r="BD53" s="140">
        <f>$W$33/'Fixed Data'!$E$13</f>
        <v>1.5157199325730985E-2</v>
      </c>
      <c r="BE53" s="140">
        <f>$W$33/'Fixed Data'!$E$13</f>
        <v>1.5157199325730985E-2</v>
      </c>
    </row>
    <row r="54" spans="1:57" ht="16.5" hidden="1" customHeight="1" outlineLevel="1">
      <c r="A54" s="180"/>
      <c r="B54" s="36" t="s">
        <v>362</v>
      </c>
      <c r="C54" s="36" t="s">
        <v>363</v>
      </c>
      <c r="D54" s="36" t="s">
        <v>196</v>
      </c>
      <c r="F54" s="140"/>
      <c r="G54" s="140"/>
      <c r="H54" s="140"/>
      <c r="I54" s="140"/>
      <c r="J54" s="140"/>
      <c r="K54" s="140"/>
      <c r="L54" s="140"/>
      <c r="M54" s="140"/>
      <c r="N54" s="140"/>
      <c r="O54" s="140"/>
      <c r="P54" s="140"/>
      <c r="Q54" s="140"/>
      <c r="R54" s="140"/>
      <c r="S54" s="140"/>
      <c r="T54" s="140"/>
      <c r="U54" s="140"/>
      <c r="V54" s="140"/>
      <c r="W54" s="140"/>
      <c r="X54" s="140"/>
      <c r="Y54" s="140">
        <f>$X$33/'Fixed Data'!$E$13</f>
        <v>1.5157199325730985E-2</v>
      </c>
      <c r="Z54" s="140">
        <f>$X$33/'Fixed Data'!$E$13</f>
        <v>1.5157199325730985E-2</v>
      </c>
      <c r="AA54" s="140">
        <f>$X$33/'Fixed Data'!$E$13</f>
        <v>1.5157199325730985E-2</v>
      </c>
      <c r="AB54" s="140">
        <f>$X$33/'Fixed Data'!$E$13</f>
        <v>1.5157199325730985E-2</v>
      </c>
      <c r="AC54" s="140">
        <f>$X$33/'Fixed Data'!$E$13</f>
        <v>1.5157199325730985E-2</v>
      </c>
      <c r="AD54" s="140">
        <f>$X$33/'Fixed Data'!$E$13</f>
        <v>1.5157199325730985E-2</v>
      </c>
      <c r="AE54" s="140">
        <f>$X$33/'Fixed Data'!$E$13</f>
        <v>1.5157199325730985E-2</v>
      </c>
      <c r="AF54" s="140">
        <f>$X$33/'Fixed Data'!$E$13</f>
        <v>1.5157199325730985E-2</v>
      </c>
      <c r="AG54" s="140">
        <f>$X$33/'Fixed Data'!$E$13</f>
        <v>1.5157199325730985E-2</v>
      </c>
      <c r="AH54" s="140">
        <f>$X$33/'Fixed Data'!$E$13</f>
        <v>1.5157199325730985E-2</v>
      </c>
      <c r="AI54" s="140">
        <f>$X$33/'Fixed Data'!$E$13</f>
        <v>1.5157199325730985E-2</v>
      </c>
      <c r="AJ54" s="140">
        <f>$X$33/'Fixed Data'!$E$13</f>
        <v>1.5157199325730985E-2</v>
      </c>
      <c r="AK54" s="140">
        <f>$X$33/'Fixed Data'!$E$13</f>
        <v>1.5157199325730985E-2</v>
      </c>
      <c r="AL54" s="140">
        <f>$X$33/'Fixed Data'!$E$13</f>
        <v>1.5157199325730985E-2</v>
      </c>
      <c r="AM54" s="140">
        <f>$X$33/'Fixed Data'!$E$13</f>
        <v>1.5157199325730985E-2</v>
      </c>
      <c r="AN54" s="140">
        <f>$X$33/'Fixed Data'!$E$13</f>
        <v>1.5157199325730985E-2</v>
      </c>
      <c r="AO54" s="140">
        <f>$X$33/'Fixed Data'!$E$13</f>
        <v>1.5157199325730985E-2</v>
      </c>
      <c r="AP54" s="140">
        <f>$X$33/'Fixed Data'!$E$13</f>
        <v>1.5157199325730985E-2</v>
      </c>
      <c r="AQ54" s="140">
        <f>$X$33/'Fixed Data'!$E$13</f>
        <v>1.5157199325730985E-2</v>
      </c>
      <c r="AR54" s="140">
        <f>$X$33/'Fixed Data'!$E$13</f>
        <v>1.5157199325730985E-2</v>
      </c>
      <c r="AS54" s="140">
        <f>$X$33/'Fixed Data'!$E$13</f>
        <v>1.5157199325730985E-2</v>
      </c>
      <c r="AT54" s="140">
        <f>$X$33/'Fixed Data'!$E$13</f>
        <v>1.5157199325730985E-2</v>
      </c>
      <c r="AU54" s="140">
        <f>$X$33/'Fixed Data'!$E$13</f>
        <v>1.5157199325730985E-2</v>
      </c>
      <c r="AV54" s="140">
        <f>$X$33/'Fixed Data'!$E$13</f>
        <v>1.5157199325730985E-2</v>
      </c>
      <c r="AW54" s="140">
        <f>$X$33/'Fixed Data'!$E$13</f>
        <v>1.5157199325730985E-2</v>
      </c>
      <c r="AX54" s="140">
        <f>$X$33/'Fixed Data'!$E$13</f>
        <v>1.5157199325730985E-2</v>
      </c>
      <c r="AY54" s="140">
        <f>$X$33/'Fixed Data'!$E$13</f>
        <v>1.5157199325730985E-2</v>
      </c>
      <c r="AZ54" s="140">
        <f>$X$33/'Fixed Data'!$E$13</f>
        <v>1.5157199325730985E-2</v>
      </c>
      <c r="BA54" s="140">
        <f>$X$33/'Fixed Data'!$E$13</f>
        <v>1.5157199325730985E-2</v>
      </c>
      <c r="BB54" s="140">
        <f>$X$33/'Fixed Data'!$E$13</f>
        <v>1.5157199325730985E-2</v>
      </c>
      <c r="BC54" s="140">
        <f>$X$33/'Fixed Data'!$E$13</f>
        <v>1.5157199325730985E-2</v>
      </c>
      <c r="BD54" s="140">
        <f>$X$33/'Fixed Data'!$E$13</f>
        <v>1.5157199325730985E-2</v>
      </c>
      <c r="BE54" s="140">
        <f>$X$33/'Fixed Data'!$E$13</f>
        <v>1.5157199325730985E-2</v>
      </c>
    </row>
    <row r="55" spans="1:57" ht="16.5" hidden="1" customHeight="1" outlineLevel="1">
      <c r="A55" s="180"/>
      <c r="B55" s="36" t="s">
        <v>364</v>
      </c>
      <c r="C55" s="36" t="s">
        <v>365</v>
      </c>
      <c r="D55" s="36" t="s">
        <v>196</v>
      </c>
      <c r="F55" s="140"/>
      <c r="G55" s="140"/>
      <c r="H55" s="140"/>
      <c r="I55" s="140"/>
      <c r="J55" s="140"/>
      <c r="K55" s="140"/>
      <c r="L55" s="140"/>
      <c r="M55" s="140"/>
      <c r="N55" s="140"/>
      <c r="O55" s="140"/>
      <c r="P55" s="140"/>
      <c r="Q55" s="140"/>
      <c r="R55" s="140"/>
      <c r="S55" s="140"/>
      <c r="T55" s="140"/>
      <c r="U55" s="140"/>
      <c r="V55" s="140"/>
      <c r="W55" s="140"/>
      <c r="X55" s="140"/>
      <c r="Y55" s="140"/>
      <c r="Z55" s="140">
        <f>$Y$33/'Fixed Data'!$E$13</f>
        <v>1.5157199325730985E-2</v>
      </c>
      <c r="AA55" s="140">
        <f>$Y$33/'Fixed Data'!$E$13</f>
        <v>1.5157199325730985E-2</v>
      </c>
      <c r="AB55" s="140">
        <f>$Y$33/'Fixed Data'!$E$13</f>
        <v>1.5157199325730985E-2</v>
      </c>
      <c r="AC55" s="140">
        <f>$Y$33/'Fixed Data'!$E$13</f>
        <v>1.5157199325730985E-2</v>
      </c>
      <c r="AD55" s="140">
        <f>$Y$33/'Fixed Data'!$E$13</f>
        <v>1.5157199325730985E-2</v>
      </c>
      <c r="AE55" s="140">
        <f>$Y$33/'Fixed Data'!$E$13</f>
        <v>1.5157199325730985E-2</v>
      </c>
      <c r="AF55" s="140">
        <f>$Y$33/'Fixed Data'!$E$13</f>
        <v>1.5157199325730985E-2</v>
      </c>
      <c r="AG55" s="140">
        <f>$Y$33/'Fixed Data'!$E$13</f>
        <v>1.5157199325730985E-2</v>
      </c>
      <c r="AH55" s="140">
        <f>$Y$33/'Fixed Data'!$E$13</f>
        <v>1.5157199325730985E-2</v>
      </c>
      <c r="AI55" s="140">
        <f>$Y$33/'Fixed Data'!$E$13</f>
        <v>1.5157199325730985E-2</v>
      </c>
      <c r="AJ55" s="140">
        <f>$Y$33/'Fixed Data'!$E$13</f>
        <v>1.5157199325730985E-2</v>
      </c>
      <c r="AK55" s="140">
        <f>$Y$33/'Fixed Data'!$E$13</f>
        <v>1.5157199325730985E-2</v>
      </c>
      <c r="AL55" s="140">
        <f>$Y$33/'Fixed Data'!$E$13</f>
        <v>1.5157199325730985E-2</v>
      </c>
      <c r="AM55" s="140">
        <f>$Y$33/'Fixed Data'!$E$13</f>
        <v>1.5157199325730985E-2</v>
      </c>
      <c r="AN55" s="140">
        <f>$Y$33/'Fixed Data'!$E$13</f>
        <v>1.5157199325730985E-2</v>
      </c>
      <c r="AO55" s="140">
        <f>$Y$33/'Fixed Data'!$E$13</f>
        <v>1.5157199325730985E-2</v>
      </c>
      <c r="AP55" s="140">
        <f>$Y$33/'Fixed Data'!$E$13</f>
        <v>1.5157199325730985E-2</v>
      </c>
      <c r="AQ55" s="140">
        <f>$Y$33/'Fixed Data'!$E$13</f>
        <v>1.5157199325730985E-2</v>
      </c>
      <c r="AR55" s="140">
        <f>$Y$33/'Fixed Data'!$E$13</f>
        <v>1.5157199325730985E-2</v>
      </c>
      <c r="AS55" s="140">
        <f>$Y$33/'Fixed Data'!$E$13</f>
        <v>1.5157199325730985E-2</v>
      </c>
      <c r="AT55" s="140">
        <f>$Y$33/'Fixed Data'!$E$13</f>
        <v>1.5157199325730985E-2</v>
      </c>
      <c r="AU55" s="140">
        <f>$Y$33/'Fixed Data'!$E$13</f>
        <v>1.5157199325730985E-2</v>
      </c>
      <c r="AV55" s="140">
        <f>$Y$33/'Fixed Data'!$E$13</f>
        <v>1.5157199325730985E-2</v>
      </c>
      <c r="AW55" s="140">
        <f>$Y$33/'Fixed Data'!$E$13</f>
        <v>1.5157199325730985E-2</v>
      </c>
      <c r="AX55" s="140">
        <f>$Y$33/'Fixed Data'!$E$13</f>
        <v>1.5157199325730985E-2</v>
      </c>
      <c r="AY55" s="140">
        <f>$Y$33/'Fixed Data'!$E$13</f>
        <v>1.5157199325730985E-2</v>
      </c>
      <c r="AZ55" s="140">
        <f>$Y$33/'Fixed Data'!$E$13</f>
        <v>1.5157199325730985E-2</v>
      </c>
      <c r="BA55" s="140">
        <f>$Y$33/'Fixed Data'!$E$13</f>
        <v>1.5157199325730985E-2</v>
      </c>
      <c r="BB55" s="140">
        <f>$Y$33/'Fixed Data'!$E$13</f>
        <v>1.5157199325730985E-2</v>
      </c>
      <c r="BC55" s="140">
        <f>$Y$33/'Fixed Data'!$E$13</f>
        <v>1.5157199325730985E-2</v>
      </c>
      <c r="BD55" s="140">
        <f>$Y$33/'Fixed Data'!$E$13</f>
        <v>1.5157199325730985E-2</v>
      </c>
      <c r="BE55" s="140">
        <f>$Y$33/'Fixed Data'!$E$13</f>
        <v>1.5157199325730985E-2</v>
      </c>
    </row>
    <row r="56" spans="1:57" ht="16.5" hidden="1" customHeight="1" outlineLevel="1">
      <c r="A56" s="180"/>
      <c r="B56" s="36" t="s">
        <v>366</v>
      </c>
      <c r="C56" s="36" t="s">
        <v>367</v>
      </c>
      <c r="D56" s="36" t="s">
        <v>196</v>
      </c>
      <c r="F56" s="140"/>
      <c r="G56" s="140"/>
      <c r="H56" s="140"/>
      <c r="I56" s="140"/>
      <c r="J56" s="140"/>
      <c r="K56" s="140"/>
      <c r="L56" s="140"/>
      <c r="M56" s="140"/>
      <c r="N56" s="140"/>
      <c r="O56" s="140"/>
      <c r="P56" s="140"/>
      <c r="Q56" s="140"/>
      <c r="R56" s="140"/>
      <c r="S56" s="140"/>
      <c r="T56" s="140"/>
      <c r="U56" s="140"/>
      <c r="V56" s="140"/>
      <c r="W56" s="140"/>
      <c r="X56" s="140"/>
      <c r="Y56" s="140"/>
      <c r="Z56" s="140"/>
      <c r="AA56" s="140">
        <f>$Z$33/'Fixed Data'!$E$13</f>
        <v>1.5157199325730985E-2</v>
      </c>
      <c r="AB56" s="140">
        <f>$Z$33/'Fixed Data'!$E$13</f>
        <v>1.5157199325730985E-2</v>
      </c>
      <c r="AC56" s="140">
        <f>$Z$33/'Fixed Data'!$E$13</f>
        <v>1.5157199325730985E-2</v>
      </c>
      <c r="AD56" s="140">
        <f>$Z$33/'Fixed Data'!$E$13</f>
        <v>1.5157199325730985E-2</v>
      </c>
      <c r="AE56" s="140">
        <f>$Z$33/'Fixed Data'!$E$13</f>
        <v>1.5157199325730985E-2</v>
      </c>
      <c r="AF56" s="140">
        <f>$Z$33/'Fixed Data'!$E$13</f>
        <v>1.5157199325730985E-2</v>
      </c>
      <c r="AG56" s="140">
        <f>$Z$33/'Fixed Data'!$E$13</f>
        <v>1.5157199325730985E-2</v>
      </c>
      <c r="AH56" s="140">
        <f>$Z$33/'Fixed Data'!$E$13</f>
        <v>1.5157199325730985E-2</v>
      </c>
      <c r="AI56" s="140">
        <f>$Z$33/'Fixed Data'!$E$13</f>
        <v>1.5157199325730985E-2</v>
      </c>
      <c r="AJ56" s="140">
        <f>$Z$33/'Fixed Data'!$E$13</f>
        <v>1.5157199325730985E-2</v>
      </c>
      <c r="AK56" s="140">
        <f>$Z$33/'Fixed Data'!$E$13</f>
        <v>1.5157199325730985E-2</v>
      </c>
      <c r="AL56" s="140">
        <f>$Z$33/'Fixed Data'!$E$13</f>
        <v>1.5157199325730985E-2</v>
      </c>
      <c r="AM56" s="140">
        <f>$Z$33/'Fixed Data'!$E$13</f>
        <v>1.5157199325730985E-2</v>
      </c>
      <c r="AN56" s="140">
        <f>$Z$33/'Fixed Data'!$E$13</f>
        <v>1.5157199325730985E-2</v>
      </c>
      <c r="AO56" s="140">
        <f>$Z$33/'Fixed Data'!$E$13</f>
        <v>1.5157199325730985E-2</v>
      </c>
      <c r="AP56" s="140">
        <f>$Z$33/'Fixed Data'!$E$13</f>
        <v>1.5157199325730985E-2</v>
      </c>
      <c r="AQ56" s="140">
        <f>$Z$33/'Fixed Data'!$E$13</f>
        <v>1.5157199325730985E-2</v>
      </c>
      <c r="AR56" s="140">
        <f>$Z$33/'Fixed Data'!$E$13</f>
        <v>1.5157199325730985E-2</v>
      </c>
      <c r="AS56" s="140">
        <f>$Z$33/'Fixed Data'!$E$13</f>
        <v>1.5157199325730985E-2</v>
      </c>
      <c r="AT56" s="140">
        <f>$Z$33/'Fixed Data'!$E$13</f>
        <v>1.5157199325730985E-2</v>
      </c>
      <c r="AU56" s="140">
        <f>$Z$33/'Fixed Data'!$E$13</f>
        <v>1.5157199325730985E-2</v>
      </c>
      <c r="AV56" s="140">
        <f>$Z$33/'Fixed Data'!$E$13</f>
        <v>1.5157199325730985E-2</v>
      </c>
      <c r="AW56" s="140">
        <f>$Z$33/'Fixed Data'!$E$13</f>
        <v>1.5157199325730985E-2</v>
      </c>
      <c r="AX56" s="140">
        <f>$Z$33/'Fixed Data'!$E$13</f>
        <v>1.5157199325730985E-2</v>
      </c>
      <c r="AY56" s="140">
        <f>$Z$33/'Fixed Data'!$E$13</f>
        <v>1.5157199325730985E-2</v>
      </c>
      <c r="AZ56" s="140">
        <f>$Z$33/'Fixed Data'!$E$13</f>
        <v>1.5157199325730985E-2</v>
      </c>
      <c r="BA56" s="140">
        <f>$Z$33/'Fixed Data'!$E$13</f>
        <v>1.5157199325730985E-2</v>
      </c>
      <c r="BB56" s="140">
        <f>$Z$33/'Fixed Data'!$E$13</f>
        <v>1.5157199325730985E-2</v>
      </c>
      <c r="BC56" s="140">
        <f>$Z$33/'Fixed Data'!$E$13</f>
        <v>1.5157199325730985E-2</v>
      </c>
      <c r="BD56" s="140">
        <f>$Z$33/'Fixed Data'!$E$13</f>
        <v>1.5157199325730985E-2</v>
      </c>
      <c r="BE56" s="140">
        <f>$Z$33/'Fixed Data'!$E$13</f>
        <v>1.5157199325730985E-2</v>
      </c>
    </row>
    <row r="57" spans="1:57" ht="16.5" hidden="1" customHeight="1" outlineLevel="1">
      <c r="A57" s="180"/>
      <c r="B57" s="36" t="s">
        <v>368</v>
      </c>
      <c r="C57" s="36" t="s">
        <v>369</v>
      </c>
      <c r="D57" s="36" t="s">
        <v>196</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f>$AA$33/'Fixed Data'!$E$13</f>
        <v>1.5157199325730985E-2</v>
      </c>
      <c r="AC57" s="140">
        <f>$AA$33/'Fixed Data'!$E$13</f>
        <v>1.5157199325730985E-2</v>
      </c>
      <c r="AD57" s="140">
        <f>$AA$33/'Fixed Data'!$E$13</f>
        <v>1.5157199325730985E-2</v>
      </c>
      <c r="AE57" s="140">
        <f>$AA$33/'Fixed Data'!$E$13</f>
        <v>1.5157199325730985E-2</v>
      </c>
      <c r="AF57" s="140">
        <f>$AA$33/'Fixed Data'!$E$13</f>
        <v>1.5157199325730985E-2</v>
      </c>
      <c r="AG57" s="140">
        <f>$AA$33/'Fixed Data'!$E$13</f>
        <v>1.5157199325730985E-2</v>
      </c>
      <c r="AH57" s="140">
        <f>$AA$33/'Fixed Data'!$E$13</f>
        <v>1.5157199325730985E-2</v>
      </c>
      <c r="AI57" s="140">
        <f>$AA$33/'Fixed Data'!$E$13</f>
        <v>1.5157199325730985E-2</v>
      </c>
      <c r="AJ57" s="140">
        <f>$AA$33/'Fixed Data'!$E$13</f>
        <v>1.5157199325730985E-2</v>
      </c>
      <c r="AK57" s="140">
        <f>$AA$33/'Fixed Data'!$E$13</f>
        <v>1.5157199325730985E-2</v>
      </c>
      <c r="AL57" s="140">
        <f>$AA$33/'Fixed Data'!$E$13</f>
        <v>1.5157199325730985E-2</v>
      </c>
      <c r="AM57" s="140">
        <f>$AA$33/'Fixed Data'!$E$13</f>
        <v>1.5157199325730985E-2</v>
      </c>
      <c r="AN57" s="140">
        <f>$AA$33/'Fixed Data'!$E$13</f>
        <v>1.5157199325730985E-2</v>
      </c>
      <c r="AO57" s="140">
        <f>$AA$33/'Fixed Data'!$E$13</f>
        <v>1.5157199325730985E-2</v>
      </c>
      <c r="AP57" s="140">
        <f>$AA$33/'Fixed Data'!$E$13</f>
        <v>1.5157199325730985E-2</v>
      </c>
      <c r="AQ57" s="140">
        <f>$AA$33/'Fixed Data'!$E$13</f>
        <v>1.5157199325730985E-2</v>
      </c>
      <c r="AR57" s="140">
        <f>$AA$33/'Fixed Data'!$E$13</f>
        <v>1.5157199325730985E-2</v>
      </c>
      <c r="AS57" s="140">
        <f>$AA$33/'Fixed Data'!$E$13</f>
        <v>1.5157199325730985E-2</v>
      </c>
      <c r="AT57" s="140">
        <f>$AA$33/'Fixed Data'!$E$13</f>
        <v>1.5157199325730985E-2</v>
      </c>
      <c r="AU57" s="140">
        <f>$AA$33/'Fixed Data'!$E$13</f>
        <v>1.5157199325730985E-2</v>
      </c>
      <c r="AV57" s="140">
        <f>$AA$33/'Fixed Data'!$E$13</f>
        <v>1.5157199325730985E-2</v>
      </c>
      <c r="AW57" s="140">
        <f>$AA$33/'Fixed Data'!$E$13</f>
        <v>1.5157199325730985E-2</v>
      </c>
      <c r="AX57" s="140">
        <f>$AA$33/'Fixed Data'!$E$13</f>
        <v>1.5157199325730985E-2</v>
      </c>
      <c r="AY57" s="140">
        <f>$AA$33/'Fixed Data'!$E$13</f>
        <v>1.5157199325730985E-2</v>
      </c>
      <c r="AZ57" s="140">
        <f>$AA$33/'Fixed Data'!$E$13</f>
        <v>1.5157199325730985E-2</v>
      </c>
      <c r="BA57" s="140">
        <f>$AA$33/'Fixed Data'!$E$13</f>
        <v>1.5157199325730985E-2</v>
      </c>
      <c r="BB57" s="140">
        <f>$AA$33/'Fixed Data'!$E$13</f>
        <v>1.5157199325730985E-2</v>
      </c>
      <c r="BC57" s="140">
        <f>$AA$33/'Fixed Data'!$E$13</f>
        <v>1.5157199325730985E-2</v>
      </c>
      <c r="BD57" s="140">
        <f>$AA$33/'Fixed Data'!$E$13</f>
        <v>1.5157199325730985E-2</v>
      </c>
      <c r="BE57" s="140">
        <f>$AA$33/'Fixed Data'!$E$13</f>
        <v>1.5157199325730985E-2</v>
      </c>
    </row>
    <row r="58" spans="1:57" ht="16.5" hidden="1" customHeight="1" outlineLevel="1">
      <c r="A58" s="180"/>
      <c r="B58" s="36" t="s">
        <v>370</v>
      </c>
      <c r="C58" s="36" t="s">
        <v>371</v>
      </c>
      <c r="D58" s="36" t="s">
        <v>196</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f>$AB$33/'Fixed Data'!$E$13</f>
        <v>1.5157199325730985E-2</v>
      </c>
      <c r="AD58" s="140">
        <f>$AB$33/'Fixed Data'!$E$13</f>
        <v>1.5157199325730985E-2</v>
      </c>
      <c r="AE58" s="140">
        <f>$AB$33/'Fixed Data'!$E$13</f>
        <v>1.5157199325730985E-2</v>
      </c>
      <c r="AF58" s="140">
        <f>$AB$33/'Fixed Data'!$E$13</f>
        <v>1.5157199325730985E-2</v>
      </c>
      <c r="AG58" s="140">
        <f>$AB$33/'Fixed Data'!$E$13</f>
        <v>1.5157199325730985E-2</v>
      </c>
      <c r="AH58" s="140">
        <f>$AB$33/'Fixed Data'!$E$13</f>
        <v>1.5157199325730985E-2</v>
      </c>
      <c r="AI58" s="140">
        <f>$AB$33/'Fixed Data'!$E$13</f>
        <v>1.5157199325730985E-2</v>
      </c>
      <c r="AJ58" s="140">
        <f>$AB$33/'Fixed Data'!$E$13</f>
        <v>1.5157199325730985E-2</v>
      </c>
      <c r="AK58" s="140">
        <f>$AB$33/'Fixed Data'!$E$13</f>
        <v>1.5157199325730985E-2</v>
      </c>
      <c r="AL58" s="140">
        <f>$AB$33/'Fixed Data'!$E$13</f>
        <v>1.5157199325730985E-2</v>
      </c>
      <c r="AM58" s="140">
        <f>$AB$33/'Fixed Data'!$E$13</f>
        <v>1.5157199325730985E-2</v>
      </c>
      <c r="AN58" s="140">
        <f>$AB$33/'Fixed Data'!$E$13</f>
        <v>1.5157199325730985E-2</v>
      </c>
      <c r="AO58" s="140">
        <f>$AB$33/'Fixed Data'!$E$13</f>
        <v>1.5157199325730985E-2</v>
      </c>
      <c r="AP58" s="140">
        <f>$AB$33/'Fixed Data'!$E$13</f>
        <v>1.5157199325730985E-2</v>
      </c>
      <c r="AQ58" s="140">
        <f>$AB$33/'Fixed Data'!$E$13</f>
        <v>1.5157199325730985E-2</v>
      </c>
      <c r="AR58" s="140">
        <f>$AB$33/'Fixed Data'!$E$13</f>
        <v>1.5157199325730985E-2</v>
      </c>
      <c r="AS58" s="140">
        <f>$AB$33/'Fixed Data'!$E$13</f>
        <v>1.5157199325730985E-2</v>
      </c>
      <c r="AT58" s="140">
        <f>$AB$33/'Fixed Data'!$E$13</f>
        <v>1.5157199325730985E-2</v>
      </c>
      <c r="AU58" s="140">
        <f>$AB$33/'Fixed Data'!$E$13</f>
        <v>1.5157199325730985E-2</v>
      </c>
      <c r="AV58" s="140">
        <f>$AB$33/'Fixed Data'!$E$13</f>
        <v>1.5157199325730985E-2</v>
      </c>
      <c r="AW58" s="140">
        <f>$AB$33/'Fixed Data'!$E$13</f>
        <v>1.5157199325730985E-2</v>
      </c>
      <c r="AX58" s="140">
        <f>$AB$33/'Fixed Data'!$E$13</f>
        <v>1.5157199325730985E-2</v>
      </c>
      <c r="AY58" s="140">
        <f>$AB$33/'Fixed Data'!$E$13</f>
        <v>1.5157199325730985E-2</v>
      </c>
      <c r="AZ58" s="140">
        <f>$AB$33/'Fixed Data'!$E$13</f>
        <v>1.5157199325730985E-2</v>
      </c>
      <c r="BA58" s="140">
        <f>$AB$33/'Fixed Data'!$E$13</f>
        <v>1.5157199325730985E-2</v>
      </c>
      <c r="BB58" s="140">
        <f>$AB$33/'Fixed Data'!$E$13</f>
        <v>1.5157199325730985E-2</v>
      </c>
      <c r="BC58" s="140">
        <f>$AB$33/'Fixed Data'!$E$13</f>
        <v>1.5157199325730985E-2</v>
      </c>
      <c r="BD58" s="140">
        <f>$AB$33/'Fixed Data'!$E$13</f>
        <v>1.5157199325730985E-2</v>
      </c>
      <c r="BE58" s="140">
        <f>$AB$33/'Fixed Data'!$E$13</f>
        <v>1.5157199325730985E-2</v>
      </c>
    </row>
    <row r="59" spans="1:57" ht="16.5" hidden="1" customHeight="1" outlineLevel="1">
      <c r="A59" s="180"/>
      <c r="B59" s="36" t="s">
        <v>372</v>
      </c>
      <c r="C59" s="36" t="s">
        <v>373</v>
      </c>
      <c r="D59" s="36" t="s">
        <v>196</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f>$AC$33/'Fixed Data'!$E$13</f>
        <v>1.5157199325730985E-2</v>
      </c>
      <c r="AE59" s="140">
        <f>$AC$33/'Fixed Data'!$E$13</f>
        <v>1.5157199325730985E-2</v>
      </c>
      <c r="AF59" s="140">
        <f>$AC$33/'Fixed Data'!$E$13</f>
        <v>1.5157199325730985E-2</v>
      </c>
      <c r="AG59" s="140">
        <f>$AC$33/'Fixed Data'!$E$13</f>
        <v>1.5157199325730985E-2</v>
      </c>
      <c r="AH59" s="140">
        <f>$AC$33/'Fixed Data'!$E$13</f>
        <v>1.5157199325730985E-2</v>
      </c>
      <c r="AI59" s="140">
        <f>$AC$33/'Fixed Data'!$E$13</f>
        <v>1.5157199325730985E-2</v>
      </c>
      <c r="AJ59" s="140">
        <f>$AC$33/'Fixed Data'!$E$13</f>
        <v>1.5157199325730985E-2</v>
      </c>
      <c r="AK59" s="140">
        <f>$AC$33/'Fixed Data'!$E$13</f>
        <v>1.5157199325730985E-2</v>
      </c>
      <c r="AL59" s="140">
        <f>$AC$33/'Fixed Data'!$E$13</f>
        <v>1.5157199325730985E-2</v>
      </c>
      <c r="AM59" s="140">
        <f>$AC$33/'Fixed Data'!$E$13</f>
        <v>1.5157199325730985E-2</v>
      </c>
      <c r="AN59" s="140">
        <f>$AC$33/'Fixed Data'!$E$13</f>
        <v>1.5157199325730985E-2</v>
      </c>
      <c r="AO59" s="140">
        <f>$AC$33/'Fixed Data'!$E$13</f>
        <v>1.5157199325730985E-2</v>
      </c>
      <c r="AP59" s="140">
        <f>$AC$33/'Fixed Data'!$E$13</f>
        <v>1.5157199325730985E-2</v>
      </c>
      <c r="AQ59" s="140">
        <f>$AC$33/'Fixed Data'!$E$13</f>
        <v>1.5157199325730985E-2</v>
      </c>
      <c r="AR59" s="140">
        <f>$AC$33/'Fixed Data'!$E$13</f>
        <v>1.5157199325730985E-2</v>
      </c>
      <c r="AS59" s="140">
        <f>$AC$33/'Fixed Data'!$E$13</f>
        <v>1.5157199325730985E-2</v>
      </c>
      <c r="AT59" s="140">
        <f>$AC$33/'Fixed Data'!$E$13</f>
        <v>1.5157199325730985E-2</v>
      </c>
      <c r="AU59" s="140">
        <f>$AC$33/'Fixed Data'!$E$13</f>
        <v>1.5157199325730985E-2</v>
      </c>
      <c r="AV59" s="140">
        <f>$AC$33/'Fixed Data'!$E$13</f>
        <v>1.5157199325730985E-2</v>
      </c>
      <c r="AW59" s="140">
        <f>$AC$33/'Fixed Data'!$E$13</f>
        <v>1.5157199325730985E-2</v>
      </c>
      <c r="AX59" s="140">
        <f>$AC$33/'Fixed Data'!$E$13</f>
        <v>1.5157199325730985E-2</v>
      </c>
      <c r="AY59" s="140">
        <f>$AC$33/'Fixed Data'!$E$13</f>
        <v>1.5157199325730985E-2</v>
      </c>
      <c r="AZ59" s="140">
        <f>$AC$33/'Fixed Data'!$E$13</f>
        <v>1.5157199325730985E-2</v>
      </c>
      <c r="BA59" s="140">
        <f>$AC$33/'Fixed Data'!$E$13</f>
        <v>1.5157199325730985E-2</v>
      </c>
      <c r="BB59" s="140">
        <f>$AC$33/'Fixed Data'!$E$13</f>
        <v>1.5157199325730985E-2</v>
      </c>
      <c r="BC59" s="140">
        <f>$AC$33/'Fixed Data'!$E$13</f>
        <v>1.5157199325730985E-2</v>
      </c>
      <c r="BD59" s="140">
        <f>$AC$33/'Fixed Data'!$E$13</f>
        <v>1.5157199325730985E-2</v>
      </c>
      <c r="BE59" s="140">
        <f>$AC$33/'Fixed Data'!$E$13</f>
        <v>1.5157199325730985E-2</v>
      </c>
    </row>
    <row r="60" spans="1:57" ht="16.5" hidden="1" customHeight="1" outlineLevel="1">
      <c r="A60" s="180"/>
      <c r="B60" s="36" t="s">
        <v>374</v>
      </c>
      <c r="C60" s="36" t="s">
        <v>375</v>
      </c>
      <c r="D60" s="36" t="s">
        <v>196</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f>$AD$33/'Fixed Data'!$E$13</f>
        <v>1.7834190325488681E-2</v>
      </c>
      <c r="AF60" s="140">
        <f>$AD$33/'Fixed Data'!$E$13</f>
        <v>1.7834190325488681E-2</v>
      </c>
      <c r="AG60" s="140">
        <f>$AD$33/'Fixed Data'!$E$13</f>
        <v>1.7834190325488681E-2</v>
      </c>
      <c r="AH60" s="140">
        <f>$AD$33/'Fixed Data'!$E$13</f>
        <v>1.7834190325488681E-2</v>
      </c>
      <c r="AI60" s="140">
        <f>$AD$33/'Fixed Data'!$E$13</f>
        <v>1.7834190325488681E-2</v>
      </c>
      <c r="AJ60" s="140">
        <f>$AD$33/'Fixed Data'!$E$13</f>
        <v>1.7834190325488681E-2</v>
      </c>
      <c r="AK60" s="140">
        <f>$AD$33/'Fixed Data'!$E$13</f>
        <v>1.7834190325488681E-2</v>
      </c>
      <c r="AL60" s="140">
        <f>$AD$33/'Fixed Data'!$E$13</f>
        <v>1.7834190325488681E-2</v>
      </c>
      <c r="AM60" s="140">
        <f>$AD$33/'Fixed Data'!$E$13</f>
        <v>1.7834190325488681E-2</v>
      </c>
      <c r="AN60" s="140">
        <f>$AD$33/'Fixed Data'!$E$13</f>
        <v>1.7834190325488681E-2</v>
      </c>
      <c r="AO60" s="140">
        <f>$AD$33/'Fixed Data'!$E$13</f>
        <v>1.7834190325488681E-2</v>
      </c>
      <c r="AP60" s="140">
        <f>$AD$33/'Fixed Data'!$E$13</f>
        <v>1.7834190325488681E-2</v>
      </c>
      <c r="AQ60" s="140">
        <f>$AD$33/'Fixed Data'!$E$13</f>
        <v>1.7834190325488681E-2</v>
      </c>
      <c r="AR60" s="140">
        <f>$AD$33/'Fixed Data'!$E$13</f>
        <v>1.7834190325488681E-2</v>
      </c>
      <c r="AS60" s="140">
        <f>$AD$33/'Fixed Data'!$E$13</f>
        <v>1.7834190325488681E-2</v>
      </c>
      <c r="AT60" s="140">
        <f>$AD$33/'Fixed Data'!$E$13</f>
        <v>1.7834190325488681E-2</v>
      </c>
      <c r="AU60" s="140">
        <f>$AD$33/'Fixed Data'!$E$13</f>
        <v>1.7834190325488681E-2</v>
      </c>
      <c r="AV60" s="140">
        <f>$AD$33/'Fixed Data'!$E$13</f>
        <v>1.7834190325488681E-2</v>
      </c>
      <c r="AW60" s="140">
        <f>$AD$33/'Fixed Data'!$E$13</f>
        <v>1.7834190325488681E-2</v>
      </c>
      <c r="AX60" s="140">
        <f>$AD$33/'Fixed Data'!$E$13</f>
        <v>1.7834190325488681E-2</v>
      </c>
      <c r="AY60" s="140">
        <f>$AD$33/'Fixed Data'!$E$13</f>
        <v>1.7834190325488681E-2</v>
      </c>
      <c r="AZ60" s="140">
        <f>$AD$33/'Fixed Data'!$E$13</f>
        <v>1.7834190325488681E-2</v>
      </c>
      <c r="BA60" s="140">
        <f>$AD$33/'Fixed Data'!$E$13</f>
        <v>1.7834190325488681E-2</v>
      </c>
      <c r="BB60" s="140">
        <f>$AD$33/'Fixed Data'!$E$13</f>
        <v>1.7834190325488681E-2</v>
      </c>
      <c r="BC60" s="140">
        <f>$AD$33/'Fixed Data'!$E$13</f>
        <v>1.7834190325488681E-2</v>
      </c>
      <c r="BD60" s="140">
        <f>$AD$33/'Fixed Data'!$E$13</f>
        <v>1.7834190325488681E-2</v>
      </c>
      <c r="BE60" s="140">
        <f>$AD$33/'Fixed Data'!$E$13</f>
        <v>1.7834190325488681E-2</v>
      </c>
    </row>
    <row r="61" spans="1:57" ht="16.5" hidden="1" customHeight="1" outlineLevel="1">
      <c r="A61" s="180"/>
      <c r="B61" s="36" t="s">
        <v>376</v>
      </c>
      <c r="C61" s="36" t="s">
        <v>377</v>
      </c>
      <c r="D61" s="36" t="s">
        <v>196</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f>$AE$33/'Fixed Data'!$E$13</f>
        <v>0</v>
      </c>
      <c r="AG61" s="140">
        <f>$AE$33/'Fixed Data'!$E$13</f>
        <v>0</v>
      </c>
      <c r="AH61" s="140">
        <f>$AE$33/'Fixed Data'!$E$13</f>
        <v>0</v>
      </c>
      <c r="AI61" s="140">
        <f>$AE$33/'Fixed Data'!$E$13</f>
        <v>0</v>
      </c>
      <c r="AJ61" s="140">
        <f>$AE$33/'Fixed Data'!$E$13</f>
        <v>0</v>
      </c>
      <c r="AK61" s="140">
        <f>$AE$33/'Fixed Data'!$E$13</f>
        <v>0</v>
      </c>
      <c r="AL61" s="140">
        <f>$AE$33/'Fixed Data'!$E$13</f>
        <v>0</v>
      </c>
      <c r="AM61" s="140">
        <f>$AE$33/'Fixed Data'!$E$13</f>
        <v>0</v>
      </c>
      <c r="AN61" s="140">
        <f>$AE$33/'Fixed Data'!$E$13</f>
        <v>0</v>
      </c>
      <c r="AO61" s="140">
        <f>$AE$33/'Fixed Data'!$E$13</f>
        <v>0</v>
      </c>
      <c r="AP61" s="140">
        <f>$AE$33/'Fixed Data'!$E$13</f>
        <v>0</v>
      </c>
      <c r="AQ61" s="140">
        <f>$AE$33/'Fixed Data'!$E$13</f>
        <v>0</v>
      </c>
      <c r="AR61" s="140">
        <f>$AE$33/'Fixed Data'!$E$13</f>
        <v>0</v>
      </c>
      <c r="AS61" s="140">
        <f>$AE$33/'Fixed Data'!$E$13</f>
        <v>0</v>
      </c>
      <c r="AT61" s="140">
        <f>$AE$33/'Fixed Data'!$E$13</f>
        <v>0</v>
      </c>
      <c r="AU61" s="140">
        <f>$AE$33/'Fixed Data'!$E$13</f>
        <v>0</v>
      </c>
      <c r="AV61" s="140">
        <f>$AE$33/'Fixed Data'!$E$13</f>
        <v>0</v>
      </c>
      <c r="AW61" s="140">
        <f>$AE$33/'Fixed Data'!$E$13</f>
        <v>0</v>
      </c>
      <c r="AX61" s="140">
        <f>$AE$33/'Fixed Data'!$E$13</f>
        <v>0</v>
      </c>
      <c r="AY61" s="140">
        <f>$AE$33/'Fixed Data'!$E$13</f>
        <v>0</v>
      </c>
      <c r="AZ61" s="140">
        <f>$AE$33/'Fixed Data'!$E$13</f>
        <v>0</v>
      </c>
      <c r="BA61" s="140">
        <f>$AE$33/'Fixed Data'!$E$13</f>
        <v>0</v>
      </c>
      <c r="BB61" s="140">
        <f>$AE$33/'Fixed Data'!$E$13</f>
        <v>0</v>
      </c>
      <c r="BC61" s="140">
        <f>$AE$33/'Fixed Data'!$E$13</f>
        <v>0</v>
      </c>
      <c r="BD61" s="140">
        <f>$AE$33/'Fixed Data'!$E$13</f>
        <v>0</v>
      </c>
      <c r="BE61" s="140">
        <f>$AE$33/'Fixed Data'!$E$13</f>
        <v>0</v>
      </c>
    </row>
    <row r="62" spans="1:57" ht="16.5" hidden="1" customHeight="1" outlineLevel="1">
      <c r="A62" s="180"/>
      <c r="B62" s="36" t="s">
        <v>378</v>
      </c>
      <c r="C62" s="36" t="s">
        <v>379</v>
      </c>
      <c r="D62" s="36" t="s">
        <v>196</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f>$AF$33/'Fixed Data'!$E$13</f>
        <v>0</v>
      </c>
      <c r="AH62" s="140">
        <f>$AF$33/'Fixed Data'!$E$13</f>
        <v>0</v>
      </c>
      <c r="AI62" s="140">
        <f>$AF$33/'Fixed Data'!$E$13</f>
        <v>0</v>
      </c>
      <c r="AJ62" s="140">
        <f>$AF$33/'Fixed Data'!$E$13</f>
        <v>0</v>
      </c>
      <c r="AK62" s="140">
        <f>$AF$33/'Fixed Data'!$E$13</f>
        <v>0</v>
      </c>
      <c r="AL62" s="140">
        <f>$AF$33/'Fixed Data'!$E$13</f>
        <v>0</v>
      </c>
      <c r="AM62" s="140">
        <f>$AF$33/'Fixed Data'!$E$13</f>
        <v>0</v>
      </c>
      <c r="AN62" s="140">
        <f>$AF$33/'Fixed Data'!$E$13</f>
        <v>0</v>
      </c>
      <c r="AO62" s="140">
        <f>$AF$33/'Fixed Data'!$E$13</f>
        <v>0</v>
      </c>
      <c r="AP62" s="140">
        <f>$AF$33/'Fixed Data'!$E$13</f>
        <v>0</v>
      </c>
      <c r="AQ62" s="140">
        <f>$AF$33/'Fixed Data'!$E$13</f>
        <v>0</v>
      </c>
      <c r="AR62" s="140">
        <f>$AF$33/'Fixed Data'!$E$13</f>
        <v>0</v>
      </c>
      <c r="AS62" s="140">
        <f>$AF$33/'Fixed Data'!$E$13</f>
        <v>0</v>
      </c>
      <c r="AT62" s="140">
        <f>$AF$33/'Fixed Data'!$E$13</f>
        <v>0</v>
      </c>
      <c r="AU62" s="140">
        <f>$AF$33/'Fixed Data'!$E$13</f>
        <v>0</v>
      </c>
      <c r="AV62" s="140">
        <f>$AF$33/'Fixed Data'!$E$13</f>
        <v>0</v>
      </c>
      <c r="AW62" s="140">
        <f>$AF$33/'Fixed Data'!$E$13</f>
        <v>0</v>
      </c>
      <c r="AX62" s="140">
        <f>$AF$33/'Fixed Data'!$E$13</f>
        <v>0</v>
      </c>
      <c r="AY62" s="140">
        <f>$AF$33/'Fixed Data'!$E$13</f>
        <v>0</v>
      </c>
      <c r="AZ62" s="140">
        <f>$AF$33/'Fixed Data'!$E$13</f>
        <v>0</v>
      </c>
      <c r="BA62" s="140">
        <f>$AF$33/'Fixed Data'!$E$13</f>
        <v>0</v>
      </c>
      <c r="BB62" s="140">
        <f>$AF$33/'Fixed Data'!$E$13</f>
        <v>0</v>
      </c>
      <c r="BC62" s="140">
        <f>$AF$33/'Fixed Data'!$E$13</f>
        <v>0</v>
      </c>
      <c r="BD62" s="140">
        <f>$AF$33/'Fixed Data'!$E$13</f>
        <v>0</v>
      </c>
      <c r="BE62" s="140">
        <f>$AF$33/'Fixed Data'!$E$13</f>
        <v>0</v>
      </c>
    </row>
    <row r="63" spans="1:57" ht="16.5" hidden="1" customHeight="1" outlineLevel="1">
      <c r="A63" s="180"/>
      <c r="B63" s="36" t="s">
        <v>380</v>
      </c>
      <c r="C63" s="36" t="s">
        <v>381</v>
      </c>
      <c r="D63" s="36" t="s">
        <v>196</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f>$AG$33/'Fixed Data'!$E$13</f>
        <v>0</v>
      </c>
      <c r="AI63" s="140">
        <f>$AG$33/'Fixed Data'!$E$13</f>
        <v>0</v>
      </c>
      <c r="AJ63" s="140">
        <f>$AG$33/'Fixed Data'!$E$13</f>
        <v>0</v>
      </c>
      <c r="AK63" s="140">
        <f>$AG$33/'Fixed Data'!$E$13</f>
        <v>0</v>
      </c>
      <c r="AL63" s="140">
        <f>$AG$33/'Fixed Data'!$E$13</f>
        <v>0</v>
      </c>
      <c r="AM63" s="140">
        <f>$AG$33/'Fixed Data'!$E$13</f>
        <v>0</v>
      </c>
      <c r="AN63" s="140">
        <f>$AG$33/'Fixed Data'!$E$13</f>
        <v>0</v>
      </c>
      <c r="AO63" s="140">
        <f>$AG$33/'Fixed Data'!$E$13</f>
        <v>0</v>
      </c>
      <c r="AP63" s="140">
        <f>$AG$33/'Fixed Data'!$E$13</f>
        <v>0</v>
      </c>
      <c r="AQ63" s="140">
        <f>$AG$33/'Fixed Data'!$E$13</f>
        <v>0</v>
      </c>
      <c r="AR63" s="140">
        <f>$AG$33/'Fixed Data'!$E$13</f>
        <v>0</v>
      </c>
      <c r="AS63" s="140">
        <f>$AG$33/'Fixed Data'!$E$13</f>
        <v>0</v>
      </c>
      <c r="AT63" s="140">
        <f>$AG$33/'Fixed Data'!$E$13</f>
        <v>0</v>
      </c>
      <c r="AU63" s="140">
        <f>$AG$33/'Fixed Data'!$E$13</f>
        <v>0</v>
      </c>
      <c r="AV63" s="140">
        <f>$AG$33/'Fixed Data'!$E$13</f>
        <v>0</v>
      </c>
      <c r="AW63" s="140">
        <f>$AG$33/'Fixed Data'!$E$13</f>
        <v>0</v>
      </c>
      <c r="AX63" s="140">
        <f>$AG$33/'Fixed Data'!$E$13</f>
        <v>0</v>
      </c>
      <c r="AY63" s="140">
        <f>$AG$33/'Fixed Data'!$E$13</f>
        <v>0</v>
      </c>
      <c r="AZ63" s="140">
        <f>$AG$33/'Fixed Data'!$E$13</f>
        <v>0</v>
      </c>
      <c r="BA63" s="140">
        <f>$AG$33/'Fixed Data'!$E$13</f>
        <v>0</v>
      </c>
      <c r="BB63" s="140">
        <f>$AG$33/'Fixed Data'!$E$13</f>
        <v>0</v>
      </c>
      <c r="BC63" s="140">
        <f>$AG$33/'Fixed Data'!$E$13</f>
        <v>0</v>
      </c>
      <c r="BD63" s="140">
        <f>$AG$33/'Fixed Data'!$E$13</f>
        <v>0</v>
      </c>
      <c r="BE63" s="140">
        <f>$AG$33/'Fixed Data'!$E$13</f>
        <v>0</v>
      </c>
    </row>
    <row r="64" spans="1:57" ht="16.5" hidden="1" customHeight="1" outlineLevel="1">
      <c r="A64" s="180"/>
      <c r="B64" s="36" t="s">
        <v>382</v>
      </c>
      <c r="C64" s="36" t="s">
        <v>383</v>
      </c>
      <c r="D64" s="36" t="s">
        <v>196</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f>$AH$33/'Fixed Data'!$E$13</f>
        <v>0</v>
      </c>
      <c r="AJ64" s="140">
        <f>$AH$33/'Fixed Data'!$E$13</f>
        <v>0</v>
      </c>
      <c r="AK64" s="140">
        <f>$AH$33/'Fixed Data'!$E$13</f>
        <v>0</v>
      </c>
      <c r="AL64" s="140">
        <f>$AH$33/'Fixed Data'!$E$13</f>
        <v>0</v>
      </c>
      <c r="AM64" s="140">
        <f>$AH$33/'Fixed Data'!$E$13</f>
        <v>0</v>
      </c>
      <c r="AN64" s="140">
        <f>$AH$33/'Fixed Data'!$E$13</f>
        <v>0</v>
      </c>
      <c r="AO64" s="140">
        <f>$AH$33/'Fixed Data'!$E$13</f>
        <v>0</v>
      </c>
      <c r="AP64" s="140">
        <f>$AH$33/'Fixed Data'!$E$13</f>
        <v>0</v>
      </c>
      <c r="AQ64" s="140">
        <f>$AH$33/'Fixed Data'!$E$13</f>
        <v>0</v>
      </c>
      <c r="AR64" s="140">
        <f>$AH$33/'Fixed Data'!$E$13</f>
        <v>0</v>
      </c>
      <c r="AS64" s="140">
        <f>$AH$33/'Fixed Data'!$E$13</f>
        <v>0</v>
      </c>
      <c r="AT64" s="140">
        <f>$AH$33/'Fixed Data'!$E$13</f>
        <v>0</v>
      </c>
      <c r="AU64" s="140">
        <f>$AH$33/'Fixed Data'!$E$13</f>
        <v>0</v>
      </c>
      <c r="AV64" s="140">
        <f>$AH$33/'Fixed Data'!$E$13</f>
        <v>0</v>
      </c>
      <c r="AW64" s="140">
        <f>$AH$33/'Fixed Data'!$E$13</f>
        <v>0</v>
      </c>
      <c r="AX64" s="140">
        <f>$AH$33/'Fixed Data'!$E$13</f>
        <v>0</v>
      </c>
      <c r="AY64" s="140">
        <f>$AH$33/'Fixed Data'!$E$13</f>
        <v>0</v>
      </c>
      <c r="AZ64" s="140">
        <f>$AH$33/'Fixed Data'!$E$13</f>
        <v>0</v>
      </c>
      <c r="BA64" s="140">
        <f>$AH$33/'Fixed Data'!$E$13</f>
        <v>0</v>
      </c>
      <c r="BB64" s="140">
        <f>$AH$33/'Fixed Data'!$E$13</f>
        <v>0</v>
      </c>
      <c r="BC64" s="140">
        <f>$AH$33/'Fixed Data'!$E$13</f>
        <v>0</v>
      </c>
      <c r="BD64" s="140">
        <f>$AH$33/'Fixed Data'!$E$13</f>
        <v>0</v>
      </c>
      <c r="BE64" s="140">
        <f>$AH$33/'Fixed Data'!$E$13</f>
        <v>0</v>
      </c>
    </row>
    <row r="65" spans="1:57" collapsed="1">
      <c r="A65" s="180"/>
      <c r="B65" s="36" t="s">
        <v>384</v>
      </c>
      <c r="C65" s="36" t="s">
        <v>385</v>
      </c>
      <c r="D65" s="36" t="s">
        <v>196</v>
      </c>
      <c r="E65" s="140">
        <f>SUM(E35:E64)</f>
        <v>0</v>
      </c>
      <c r="F65" s="140">
        <f t="shared" ref="F65:BE65" si="5">SUM(F35:F64)</f>
        <v>-9.6348287553132527E-3</v>
      </c>
      <c r="G65" s="140">
        <f t="shared" si="5"/>
        <v>-1.5217947729929716E-2</v>
      </c>
      <c r="H65" s="140">
        <f t="shared" si="5"/>
        <v>-1.7214053580353328E-2</v>
      </c>
      <c r="I65" s="140">
        <f t="shared" si="5"/>
        <v>-2.049870267580764E-2</v>
      </c>
      <c r="J65" s="140">
        <f t="shared" si="5"/>
        <v>-2.9187644090015123E-2</v>
      </c>
      <c r="K65" s="140">
        <f t="shared" si="5"/>
        <v>-1.4030444764284137E-2</v>
      </c>
      <c r="L65" s="140">
        <f t="shared" si="5"/>
        <v>1.126754561446848E-3</v>
      </c>
      <c r="M65" s="140">
        <f t="shared" si="5"/>
        <v>1.6283953887177835E-2</v>
      </c>
      <c r="N65" s="140">
        <f t="shared" si="5"/>
        <v>3.1441153212908822E-2</v>
      </c>
      <c r="O65" s="140">
        <f t="shared" si="5"/>
        <v>4.6598352538639809E-2</v>
      </c>
      <c r="P65" s="140">
        <f t="shared" si="5"/>
        <v>6.1755551864370796E-2</v>
      </c>
      <c r="Q65" s="140">
        <f t="shared" si="5"/>
        <v>7.6912751190101783E-2</v>
      </c>
      <c r="R65" s="140">
        <f t="shared" si="5"/>
        <v>9.2069950515832763E-2</v>
      </c>
      <c r="S65" s="140">
        <f t="shared" si="5"/>
        <v>0.10722714984156374</v>
      </c>
      <c r="T65" s="140">
        <f t="shared" si="5"/>
        <v>0.12238434916729472</v>
      </c>
      <c r="U65" s="140">
        <f t="shared" si="5"/>
        <v>0.13754154849302572</v>
      </c>
      <c r="V65" s="140">
        <f t="shared" si="5"/>
        <v>0.1526987478187567</v>
      </c>
      <c r="W65" s="140">
        <f t="shared" si="5"/>
        <v>0.16785594714448768</v>
      </c>
      <c r="X65" s="140">
        <f t="shared" si="5"/>
        <v>0.18301314647021866</v>
      </c>
      <c r="Y65" s="140">
        <f t="shared" si="5"/>
        <v>0.19817034579594964</v>
      </c>
      <c r="Z65" s="140">
        <f t="shared" si="5"/>
        <v>0.21332754512168062</v>
      </c>
      <c r="AA65" s="140">
        <f t="shared" si="5"/>
        <v>0.2284847444474116</v>
      </c>
      <c r="AB65" s="140">
        <f t="shared" si="5"/>
        <v>0.24364194377314258</v>
      </c>
      <c r="AC65" s="140">
        <f t="shared" si="5"/>
        <v>0.25879914309887359</v>
      </c>
      <c r="AD65" s="140">
        <f t="shared" si="5"/>
        <v>0.27395634242460459</v>
      </c>
      <c r="AE65" s="140">
        <f t="shared" si="5"/>
        <v>0.29179053275009326</v>
      </c>
      <c r="AF65" s="140">
        <f t="shared" si="5"/>
        <v>0.29179053275009326</v>
      </c>
      <c r="AG65" s="140">
        <f t="shared" si="5"/>
        <v>0.29179053275009326</v>
      </c>
      <c r="AH65" s="140">
        <f t="shared" si="5"/>
        <v>0.29179053275009326</v>
      </c>
      <c r="AI65" s="140">
        <f t="shared" si="5"/>
        <v>0.29179053275009326</v>
      </c>
      <c r="AJ65" s="140">
        <f t="shared" si="5"/>
        <v>0.29179053275009326</v>
      </c>
      <c r="AK65" s="140">
        <f t="shared" si="5"/>
        <v>0.29179053275009326</v>
      </c>
      <c r="AL65" s="140">
        <f t="shared" si="5"/>
        <v>0.29179053275009326</v>
      </c>
      <c r="AM65" s="140">
        <f t="shared" si="5"/>
        <v>0.29179053275009326</v>
      </c>
      <c r="AN65" s="140">
        <f t="shared" si="5"/>
        <v>0.29179053275009326</v>
      </c>
      <c r="AO65" s="140">
        <f t="shared" si="5"/>
        <v>0.29179053275009326</v>
      </c>
      <c r="AP65" s="140">
        <f t="shared" si="5"/>
        <v>0.29179053275009326</v>
      </c>
      <c r="AQ65" s="140">
        <f t="shared" si="5"/>
        <v>0.29179053275009326</v>
      </c>
      <c r="AR65" s="140">
        <f t="shared" si="5"/>
        <v>0.29179053275009326</v>
      </c>
      <c r="AS65" s="140">
        <f t="shared" si="5"/>
        <v>0.29179053275009326</v>
      </c>
      <c r="AT65" s="140">
        <f t="shared" si="5"/>
        <v>0.29179053275009326</v>
      </c>
      <c r="AU65" s="140">
        <f t="shared" si="5"/>
        <v>0.29179053275009326</v>
      </c>
      <c r="AV65" s="140">
        <f t="shared" si="5"/>
        <v>0.29179053275009326</v>
      </c>
      <c r="AW65" s="140">
        <f t="shared" si="5"/>
        <v>0.29179053275009326</v>
      </c>
      <c r="AX65" s="140">
        <f t="shared" si="5"/>
        <v>0.29179053275009326</v>
      </c>
      <c r="AY65" s="140">
        <f t="shared" si="5"/>
        <v>0.3014253615054065</v>
      </c>
      <c r="AZ65" s="140">
        <f t="shared" si="5"/>
        <v>0.30700848048002299</v>
      </c>
      <c r="BA65" s="140">
        <f t="shared" si="5"/>
        <v>0.30900458633044658</v>
      </c>
      <c r="BB65" s="140">
        <f t="shared" si="5"/>
        <v>0.31228923542590087</v>
      </c>
      <c r="BC65" s="140">
        <f t="shared" si="5"/>
        <v>0.32097817684010838</v>
      </c>
      <c r="BD65" s="140">
        <f t="shared" si="5"/>
        <v>0.30582097751437737</v>
      </c>
      <c r="BE65" s="140">
        <f t="shared" si="5"/>
        <v>0.29066377818864636</v>
      </c>
    </row>
    <row r="66" spans="1:57" ht="17.25" customHeight="1" outlineLevel="1">
      <c r="A66" s="180"/>
      <c r="B66" s="36" t="s">
        <v>386</v>
      </c>
      <c r="C66" s="36" t="s">
        <v>387</v>
      </c>
      <c r="D66" s="36" t="s">
        <v>196</v>
      </c>
      <c r="E66" s="140">
        <v>0</v>
      </c>
      <c r="F66" s="140">
        <f>E68</f>
        <v>-0.43356729398909638</v>
      </c>
      <c r="G66" s="140">
        <f t="shared" ref="G66:BE66" si="6">F68</f>
        <v>-0.67517281909152405</v>
      </c>
      <c r="H66" s="140">
        <f t="shared" si="6"/>
        <v>-0.74977963463065678</v>
      </c>
      <c r="I66" s="140">
        <f t="shared" si="6"/>
        <v>-0.88037479034574739</v>
      </c>
      <c r="J66" s="140">
        <f t="shared" si="6"/>
        <v>-1.2508784513092763</v>
      </c>
      <c r="K66" s="140">
        <f t="shared" si="6"/>
        <v>-0.5396168375613668</v>
      </c>
      <c r="L66" s="140">
        <f t="shared" si="6"/>
        <v>0.15648757686081172</v>
      </c>
      <c r="M66" s="140">
        <f t="shared" si="6"/>
        <v>0.83743479195725923</v>
      </c>
      <c r="N66" s="140">
        <f t="shared" si="6"/>
        <v>1.5032248077279757</v>
      </c>
      <c r="O66" s="140">
        <f t="shared" si="6"/>
        <v>2.1538576241729612</v>
      </c>
      <c r="P66" s="140">
        <f t="shared" si="6"/>
        <v>2.7893332412922156</v>
      </c>
      <c r="Q66" s="140">
        <f t="shared" si="6"/>
        <v>3.4096516590857391</v>
      </c>
      <c r="R66" s="140">
        <f t="shared" si="6"/>
        <v>4.0148128775535312</v>
      </c>
      <c r="S66" s="140">
        <f t="shared" si="6"/>
        <v>4.6048168966955929</v>
      </c>
      <c r="T66" s="140">
        <f t="shared" si="6"/>
        <v>5.1796637165119233</v>
      </c>
      <c r="U66" s="140">
        <f t="shared" si="6"/>
        <v>5.7393533370025231</v>
      </c>
      <c r="V66" s="140">
        <f t="shared" si="6"/>
        <v>6.2838857581673917</v>
      </c>
      <c r="W66" s="140">
        <f t="shared" si="6"/>
        <v>6.8132609800065289</v>
      </c>
      <c r="X66" s="140">
        <f t="shared" si="6"/>
        <v>7.3274790025199357</v>
      </c>
      <c r="Y66" s="140">
        <f t="shared" si="6"/>
        <v>7.8265398257076111</v>
      </c>
      <c r="Z66" s="140">
        <f t="shared" si="6"/>
        <v>8.3104434495695561</v>
      </c>
      <c r="AA66" s="140">
        <f t="shared" si="6"/>
        <v>8.7791898741057697</v>
      </c>
      <c r="AB66" s="140">
        <f t="shared" si="6"/>
        <v>9.232779099316252</v>
      </c>
      <c r="AC66" s="140">
        <f t="shared" si="6"/>
        <v>9.6712111252010029</v>
      </c>
      <c r="AD66" s="140">
        <f t="shared" si="6"/>
        <v>10.094485951760024</v>
      </c>
      <c r="AE66" s="140">
        <f t="shared" si="6"/>
        <v>10.623068173982411</v>
      </c>
      <c r="AF66" s="140">
        <f t="shared" si="6"/>
        <v>10.331277641232317</v>
      </c>
      <c r="AG66" s="140">
        <f t="shared" si="6"/>
        <v>10.039487108482223</v>
      </c>
      <c r="AH66" s="140">
        <f t="shared" si="6"/>
        <v>9.7476965757321299</v>
      </c>
      <c r="AI66" s="140">
        <f t="shared" si="6"/>
        <v>9.4559060429820363</v>
      </c>
      <c r="AJ66" s="140">
        <f t="shared" si="6"/>
        <v>9.1641155102319427</v>
      </c>
      <c r="AK66" s="140">
        <f t="shared" si="6"/>
        <v>8.8723249774818491</v>
      </c>
      <c r="AL66" s="140">
        <f t="shared" si="6"/>
        <v>8.5805344447317555</v>
      </c>
      <c r="AM66" s="140">
        <f t="shared" si="6"/>
        <v>8.2887439119816619</v>
      </c>
      <c r="AN66" s="140">
        <f t="shared" si="6"/>
        <v>7.9969533792315683</v>
      </c>
      <c r="AO66" s="140">
        <f t="shared" si="6"/>
        <v>7.7051628464814748</v>
      </c>
      <c r="AP66" s="140">
        <f t="shared" si="6"/>
        <v>7.4133723137313812</v>
      </c>
      <c r="AQ66" s="140">
        <f t="shared" si="6"/>
        <v>7.1215817809812876</v>
      </c>
      <c r="AR66" s="140">
        <f t="shared" si="6"/>
        <v>6.829791248231194</v>
      </c>
      <c r="AS66" s="140">
        <f t="shared" si="6"/>
        <v>6.5380007154811004</v>
      </c>
      <c r="AT66" s="140">
        <f t="shared" si="6"/>
        <v>6.2462101827310068</v>
      </c>
      <c r="AU66" s="140">
        <f t="shared" si="6"/>
        <v>5.9544196499809132</v>
      </c>
      <c r="AV66" s="140">
        <f t="shared" si="6"/>
        <v>5.6626291172308196</v>
      </c>
      <c r="AW66" s="140">
        <f t="shared" si="6"/>
        <v>5.370838584480726</v>
      </c>
      <c r="AX66" s="140">
        <f t="shared" si="6"/>
        <v>5.0790480517306325</v>
      </c>
      <c r="AY66" s="140">
        <f t="shared" si="6"/>
        <v>4.7872575189805389</v>
      </c>
      <c r="AZ66" s="140">
        <f t="shared" si="6"/>
        <v>4.4858321574751328</v>
      </c>
      <c r="BA66" s="140">
        <f t="shared" si="6"/>
        <v>4.1788236769951101</v>
      </c>
      <c r="BB66" s="140">
        <f t="shared" si="6"/>
        <v>3.8698190906646635</v>
      </c>
      <c r="BC66" s="140">
        <f t="shared" si="6"/>
        <v>3.5575298552387626</v>
      </c>
      <c r="BD66" s="140">
        <f t="shared" si="6"/>
        <v>3.2365516783986541</v>
      </c>
      <c r="BE66" s="140">
        <f t="shared" si="6"/>
        <v>2.9307307008842769</v>
      </c>
    </row>
    <row r="67" spans="1:57" ht="17.25" customHeight="1" outlineLevel="1">
      <c r="A67" s="180"/>
      <c r="B67" s="36" t="s">
        <v>388</v>
      </c>
      <c r="C67" s="36" t="s">
        <v>389</v>
      </c>
      <c r="D67" s="36" t="s">
        <v>196</v>
      </c>
      <c r="E67" s="140">
        <f>E68*(1/(1+'Fixed Data'!$E$8))</f>
        <v>-0.42089825646936835</v>
      </c>
      <c r="F67" s="140">
        <f>F68*(1/(1+'Fixed Data'!$E$8))</f>
        <v>-0.65544395601545868</v>
      </c>
      <c r="G67" s="140">
        <f>G68*(1/(1+'Fixed Data'!$E$8))</f>
        <v>-0.72787072578454204</v>
      </c>
      <c r="H67" s="140">
        <f>H68*(1/(1+'Fixed Data'!$E$8))</f>
        <v>-0.8546498304492256</v>
      </c>
      <c r="I67" s="140">
        <f>I68*(1/(1+'Fixed Data'!$E$8))</f>
        <v>-1.2143272025136165</v>
      </c>
      <c r="J67" s="140">
        <f>J68*(1/(1+'Fixed Data'!$E$8))</f>
        <v>-0.52384898316800965</v>
      </c>
      <c r="K67" s="140">
        <f>K68*(1/(1+'Fixed Data'!$E$8))</f>
        <v>0.15191493724959879</v>
      </c>
      <c r="L67" s="140">
        <f>L68*(1/(1+'Fixed Data'!$E$8))</f>
        <v>0.81296455873920903</v>
      </c>
      <c r="M67" s="140">
        <f>M68*(1/(1+'Fixed Data'!$E$8))</f>
        <v>1.4592998813008209</v>
      </c>
      <c r="N67" s="140">
        <f>N68*(1/(1+'Fixed Data'!$E$8))</f>
        <v>2.0909209049344346</v>
      </c>
      <c r="O67" s="140">
        <f>O68*(1/(1+'Fixed Data'!$E$8))</f>
        <v>2.7078276296400499</v>
      </c>
      <c r="P67" s="140">
        <f>P68*(1/(1+'Fixed Data'!$E$8))</f>
        <v>3.3100200554176671</v>
      </c>
      <c r="Q67" s="140">
        <f>Q68*(1/(1+'Fixed Data'!$E$8))</f>
        <v>3.8974981822672858</v>
      </c>
      <c r="R67" s="140">
        <f>R68*(1/(1+'Fixed Data'!$E$8))</f>
        <v>4.4702620101889066</v>
      </c>
      <c r="S67" s="140">
        <f>S68*(1/(1+'Fixed Data'!$E$8))</f>
        <v>5.0283115391825293</v>
      </c>
      <c r="T67" s="140">
        <f>T68*(1/(1+'Fixed Data'!$E$8))</f>
        <v>5.5716467692481535</v>
      </c>
      <c r="U67" s="140">
        <f>U68*(1/(1+'Fixed Data'!$E$8))</f>
        <v>6.1002677003857793</v>
      </c>
      <c r="V67" s="140">
        <f>V68*(1/(1+'Fixed Data'!$E$8))</f>
        <v>6.6141743325954065</v>
      </c>
      <c r="W67" s="140">
        <f>W68*(1/(1+'Fixed Data'!$E$8))</f>
        <v>7.1133666658770363</v>
      </c>
      <c r="X67" s="140">
        <f>X68*(1/(1+'Fixed Data'!$E$8))</f>
        <v>7.5978447002306675</v>
      </c>
      <c r="Y67" s="140">
        <f>Y68*(1/(1+'Fixed Data'!$E$8))</f>
        <v>8.0676084356563003</v>
      </c>
      <c r="Z67" s="140">
        <f>Z68*(1/(1+'Fixed Data'!$E$8))</f>
        <v>8.5226578721539354</v>
      </c>
      <c r="AA67" s="140">
        <f>AA68*(1/(1+'Fixed Data'!$E$8))</f>
        <v>8.9629930097235722</v>
      </c>
      <c r="AB67" s="140">
        <f>AB68*(1/(1+'Fixed Data'!$E$8))</f>
        <v>9.3886138483652104</v>
      </c>
      <c r="AC67" s="140">
        <f>AC68*(1/(1+'Fixed Data'!$E$8))</f>
        <v>9.7995203880788502</v>
      </c>
      <c r="AD67" s="140">
        <f>AD68*(1/(1+'Fixed Data'!$E$8))</f>
        <v>10.312657192488507</v>
      </c>
      <c r="AE67" s="140">
        <f>AE68*(1/(1+'Fixed Data'!$E$8))</f>
        <v>10.029392914505696</v>
      </c>
      <c r="AF67" s="140">
        <f>AF68*(1/(1+'Fixed Data'!$E$8))</f>
        <v>9.7461286365228847</v>
      </c>
      <c r="AG67" s="140">
        <f>AG68*(1/(1+'Fixed Data'!$E$8))</f>
        <v>9.4628643585400738</v>
      </c>
      <c r="AH67" s="140">
        <f>AH68*(1/(1+'Fixed Data'!$E$8))</f>
        <v>9.1796000805572628</v>
      </c>
      <c r="AI67" s="140">
        <f>AI68*(1/(1+'Fixed Data'!$E$8))</f>
        <v>8.8963358025744519</v>
      </c>
      <c r="AJ67" s="140">
        <f>AJ68*(1/(1+'Fixed Data'!$E$8))</f>
        <v>8.6130715245916409</v>
      </c>
      <c r="AK67" s="140">
        <f>AK68*(1/(1+'Fixed Data'!$E$8))</f>
        <v>8.32980724660883</v>
      </c>
      <c r="AL67" s="140">
        <f>AL68*(1/(1+'Fixed Data'!$E$8))</f>
        <v>8.046542968626019</v>
      </c>
      <c r="AM67" s="140">
        <f>AM68*(1/(1+'Fixed Data'!$E$8))</f>
        <v>7.7632786906432072</v>
      </c>
      <c r="AN67" s="140">
        <f>AN68*(1/(1+'Fixed Data'!$E$8))</f>
        <v>7.4800144126603962</v>
      </c>
      <c r="AO67" s="140">
        <f>AO68*(1/(1+'Fixed Data'!$E$8))</f>
        <v>7.1967501346775853</v>
      </c>
      <c r="AP67" s="140">
        <f>AP68*(1/(1+'Fixed Data'!$E$8))</f>
        <v>6.9134858566947743</v>
      </c>
      <c r="AQ67" s="140">
        <f>AQ68*(1/(1+'Fixed Data'!$E$8))</f>
        <v>6.6302215787119634</v>
      </c>
      <c r="AR67" s="140">
        <f>AR68*(1/(1+'Fixed Data'!$E$8))</f>
        <v>6.3469573007291524</v>
      </c>
      <c r="AS67" s="140">
        <f>AS68*(1/(1+'Fixed Data'!$E$8))</f>
        <v>6.0636930227463415</v>
      </c>
      <c r="AT67" s="140">
        <f>AT68*(1/(1+'Fixed Data'!$E$8))</f>
        <v>5.7804287447635305</v>
      </c>
      <c r="AU67" s="140">
        <f>AU68*(1/(1+'Fixed Data'!$E$8))</f>
        <v>5.4971644667807196</v>
      </c>
      <c r="AV67" s="140">
        <f>AV68*(1/(1+'Fixed Data'!$E$8))</f>
        <v>5.2139001887979086</v>
      </c>
      <c r="AW67" s="140">
        <f>AW68*(1/(1+'Fixed Data'!$E$8))</f>
        <v>4.9306359108150977</v>
      </c>
      <c r="AX67" s="140">
        <f>AX68*(1/(1+'Fixed Data'!$E$8))</f>
        <v>4.6473716328322867</v>
      </c>
      <c r="AY67" s="140">
        <f>AY68*(1/(1+'Fixed Data'!$E$8))</f>
        <v>4.3547540602612687</v>
      </c>
      <c r="AZ67" s="140">
        <f>AZ68*(1/(1+'Fixed Data'!$E$8))</f>
        <v>4.0567165100428211</v>
      </c>
      <c r="BA67" s="140">
        <f>BA68*(1/(1+'Fixed Data'!$E$8))</f>
        <v>3.7567411811131572</v>
      </c>
      <c r="BB67" s="140">
        <f>BB68*(1/(1+'Fixed Data'!$E$8))</f>
        <v>3.4535771820587926</v>
      </c>
      <c r="BC67" s="140">
        <f>BC68*(1/(1+'Fixed Data'!$E$8))</f>
        <v>3.1419781364902959</v>
      </c>
      <c r="BD67" s="140">
        <f>BD68*(1/(1+'Fixed Data'!$E$8))</f>
        <v>2.8450933898497976</v>
      </c>
      <c r="BE67" s="140">
        <f>BE68*(1/(1+'Fixed Data'!$E$8))</f>
        <v>2.5629229421372979</v>
      </c>
    </row>
    <row r="68" spans="1:57" ht="16.5" customHeight="1" outlineLevel="1">
      <c r="A68" s="180"/>
      <c r="B68" s="36" t="s">
        <v>390</v>
      </c>
      <c r="C68" s="36" t="s">
        <v>391</v>
      </c>
      <c r="D68" s="36" t="s">
        <v>196</v>
      </c>
      <c r="E68" s="140">
        <f t="shared" ref="E68:BE68" si="7">E33-E65+E66</f>
        <v>-0.43356729398909638</v>
      </c>
      <c r="F68" s="140">
        <f t="shared" si="7"/>
        <v>-0.67517281909152405</v>
      </c>
      <c r="G68" s="140">
        <f t="shared" si="7"/>
        <v>-0.74977963463065678</v>
      </c>
      <c r="H68" s="140">
        <f t="shared" si="7"/>
        <v>-0.88037479034574739</v>
      </c>
      <c r="I68" s="140">
        <f t="shared" si="7"/>
        <v>-1.2508784513092763</v>
      </c>
      <c r="J68" s="140">
        <f t="shared" si="7"/>
        <v>-0.5396168375613668</v>
      </c>
      <c r="K68" s="140">
        <f t="shared" si="7"/>
        <v>0.15648757686081172</v>
      </c>
      <c r="L68" s="140">
        <f t="shared" si="7"/>
        <v>0.83743479195725923</v>
      </c>
      <c r="M68" s="140">
        <f t="shared" si="7"/>
        <v>1.5032248077279757</v>
      </c>
      <c r="N68" s="140">
        <f t="shared" si="7"/>
        <v>2.1538576241729612</v>
      </c>
      <c r="O68" s="140">
        <f t="shared" si="7"/>
        <v>2.7893332412922156</v>
      </c>
      <c r="P68" s="140">
        <f t="shared" si="7"/>
        <v>3.4096516590857391</v>
      </c>
      <c r="Q68" s="140">
        <f t="shared" si="7"/>
        <v>4.0148128775535312</v>
      </c>
      <c r="R68" s="140">
        <f t="shared" si="7"/>
        <v>4.6048168966955929</v>
      </c>
      <c r="S68" s="140">
        <f t="shared" si="7"/>
        <v>5.1796637165119233</v>
      </c>
      <c r="T68" s="140">
        <f t="shared" si="7"/>
        <v>5.7393533370025231</v>
      </c>
      <c r="U68" s="140">
        <f t="shared" si="7"/>
        <v>6.2838857581673917</v>
      </c>
      <c r="V68" s="140">
        <f t="shared" si="7"/>
        <v>6.8132609800065289</v>
      </c>
      <c r="W68" s="140">
        <f t="shared" si="7"/>
        <v>7.3274790025199357</v>
      </c>
      <c r="X68" s="140">
        <f t="shared" si="7"/>
        <v>7.8265398257076111</v>
      </c>
      <c r="Y68" s="140">
        <f t="shared" si="7"/>
        <v>8.3104434495695561</v>
      </c>
      <c r="Z68" s="140">
        <f t="shared" si="7"/>
        <v>8.7791898741057697</v>
      </c>
      <c r="AA68" s="140">
        <f t="shared" si="7"/>
        <v>9.232779099316252</v>
      </c>
      <c r="AB68" s="140">
        <f t="shared" si="7"/>
        <v>9.6712111252010029</v>
      </c>
      <c r="AC68" s="140">
        <f t="shared" si="7"/>
        <v>10.094485951760024</v>
      </c>
      <c r="AD68" s="140">
        <f t="shared" si="7"/>
        <v>10.623068173982411</v>
      </c>
      <c r="AE68" s="140">
        <f t="shared" si="7"/>
        <v>10.331277641232317</v>
      </c>
      <c r="AF68" s="140">
        <f t="shared" si="7"/>
        <v>10.039487108482223</v>
      </c>
      <c r="AG68" s="140">
        <f t="shared" si="7"/>
        <v>9.7476965757321299</v>
      </c>
      <c r="AH68" s="140">
        <f t="shared" si="7"/>
        <v>9.4559060429820363</v>
      </c>
      <c r="AI68" s="140">
        <f t="shared" si="7"/>
        <v>9.1641155102319427</v>
      </c>
      <c r="AJ68" s="140">
        <f t="shared" si="7"/>
        <v>8.8723249774818491</v>
      </c>
      <c r="AK68" s="140">
        <f t="shared" si="7"/>
        <v>8.5805344447317555</v>
      </c>
      <c r="AL68" s="140">
        <f t="shared" si="7"/>
        <v>8.2887439119816619</v>
      </c>
      <c r="AM68" s="140">
        <f t="shared" si="7"/>
        <v>7.9969533792315683</v>
      </c>
      <c r="AN68" s="140">
        <f t="shared" si="7"/>
        <v>7.7051628464814748</v>
      </c>
      <c r="AO68" s="140">
        <f t="shared" si="7"/>
        <v>7.4133723137313812</v>
      </c>
      <c r="AP68" s="140">
        <f t="shared" si="7"/>
        <v>7.1215817809812876</v>
      </c>
      <c r="AQ68" s="140">
        <f t="shared" si="7"/>
        <v>6.829791248231194</v>
      </c>
      <c r="AR68" s="140">
        <f t="shared" si="7"/>
        <v>6.5380007154811004</v>
      </c>
      <c r="AS68" s="140">
        <f t="shared" si="7"/>
        <v>6.2462101827310068</v>
      </c>
      <c r="AT68" s="140">
        <f t="shared" si="7"/>
        <v>5.9544196499809132</v>
      </c>
      <c r="AU68" s="140">
        <f t="shared" si="7"/>
        <v>5.6626291172308196</v>
      </c>
      <c r="AV68" s="140">
        <f t="shared" si="7"/>
        <v>5.370838584480726</v>
      </c>
      <c r="AW68" s="140">
        <f t="shared" si="7"/>
        <v>5.0790480517306325</v>
      </c>
      <c r="AX68" s="140">
        <f t="shared" si="7"/>
        <v>4.7872575189805389</v>
      </c>
      <c r="AY68" s="140">
        <f t="shared" si="7"/>
        <v>4.4858321574751328</v>
      </c>
      <c r="AZ68" s="140">
        <f t="shared" si="7"/>
        <v>4.1788236769951101</v>
      </c>
      <c r="BA68" s="140">
        <f t="shared" si="7"/>
        <v>3.8698190906646635</v>
      </c>
      <c r="BB68" s="140">
        <f t="shared" si="7"/>
        <v>3.5575298552387626</v>
      </c>
      <c r="BC68" s="140">
        <f t="shared" si="7"/>
        <v>3.2365516783986541</v>
      </c>
      <c r="BD68" s="140">
        <f t="shared" si="7"/>
        <v>2.9307307008842769</v>
      </c>
      <c r="BE68" s="140">
        <f t="shared" si="7"/>
        <v>2.6400669226956306</v>
      </c>
    </row>
    <row r="69" spans="1:57" ht="16.5">
      <c r="A69" s="180"/>
      <c r="B69" s="36" t="s">
        <v>392</v>
      </c>
      <c r="C69" s="36" t="s">
        <v>393</v>
      </c>
      <c r="D69" s="36" t="s">
        <v>196</v>
      </c>
      <c r="E69" s="140">
        <f>AVERAGE(E66:E67)*'Fixed Data'!$E$8</f>
        <v>-6.3345187598639937E-3</v>
      </c>
      <c r="F69" s="140">
        <f>AVERAGE(F66:F67)*'Fixed Data'!$E$8</f>
        <v>-1.6389619312568552E-2</v>
      </c>
      <c r="G69" s="140">
        <f>AVERAGE(G66:G67)*'Fixed Data'!$E$8</f>
        <v>-2.1115805350384792E-2</v>
      </c>
      <c r="H69" s="140">
        <f>AVERAGE(H66:H67)*'Fixed Data'!$E$8</f>
        <v>-2.4146663449452228E-2</v>
      </c>
      <c r="I69" s="140">
        <f>AVERAGE(I66:I67)*'Fixed Data'!$E$8</f>
        <v>-3.1525264992533421E-2</v>
      </c>
      <c r="J69" s="140">
        <f>AVERAGE(J66:J67)*'Fixed Data'!$E$8</f>
        <v>-2.6709647888883154E-2</v>
      </c>
      <c r="K69" s="140">
        <f>AVERAGE(K66:K67)*'Fixed Data'!$E$8</f>
        <v>-5.8349135996921082E-3</v>
      </c>
      <c r="L69" s="140">
        <f>AVERAGE(L66:L67)*'Fixed Data'!$E$8</f>
        <v>1.4590254640780311E-2</v>
      </c>
      <c r="M69" s="140">
        <f>AVERAGE(M66:M67)*'Fixed Data'!$E$8</f>
        <v>3.4565856832534103E-2</v>
      </c>
      <c r="N69" s="140">
        <f>AVERAGE(N66:N67)*'Fixed Data'!$E$8</f>
        <v>5.4091892975569267E-2</v>
      </c>
      <c r="O69" s="140">
        <f>AVERAGE(O66:O67)*'Fixed Data'!$E$8</f>
        <v>7.316836306988582E-2</v>
      </c>
      <c r="P69" s="140">
        <f>AVERAGE(P66:P67)*'Fixed Data'!$E$8</f>
        <v>9.179526711548372E-2</v>
      </c>
      <c r="Q69" s="140">
        <f>AVERAGE(Q66:Q67)*'Fixed Data'!$E$8</f>
        <v>0.10997260511236302</v>
      </c>
      <c r="R69" s="140">
        <f>AVERAGE(R66:R67)*'Fixed Data'!$E$8</f>
        <v>0.1277003770605237</v>
      </c>
      <c r="S69" s="140">
        <f>AVERAGE(S66:S67)*'Fixed Data'!$E$8</f>
        <v>0.14497858295996574</v>
      </c>
      <c r="T69" s="140">
        <f>AVERAGE(T66:T67)*'Fixed Data'!$E$8</f>
        <v>0.16180722281068913</v>
      </c>
      <c r="U69" s="140">
        <f>AVERAGE(U66:U67)*'Fixed Data'!$E$8</f>
        <v>0.17818629661269392</v>
      </c>
      <c r="V69" s="140">
        <f>AVERAGE(V66:V67)*'Fixed Data'!$E$8</f>
        <v>0.19411580436598008</v>
      </c>
      <c r="W69" s="140">
        <f>AVERAGE(W66:W67)*'Fixed Data'!$E$8</f>
        <v>0.20959574607054765</v>
      </c>
      <c r="X69" s="140">
        <f>AVERAGE(X66:X67)*'Fixed Data'!$E$8</f>
        <v>0.22462612172639657</v>
      </c>
      <c r="Y69" s="140">
        <f>AVERAGE(Y66:Y67)*'Fixed Data'!$E$8</f>
        <v>0.23920693133352686</v>
      </c>
      <c r="Z69" s="140">
        <f>AVERAGE(Z66:Z67)*'Fixed Data'!$E$8</f>
        <v>0.25333817489193849</v>
      </c>
      <c r="AA69" s="140">
        <f>AVERAGE(AA66:AA67)*'Fixed Data'!$E$8</f>
        <v>0.26701985240163162</v>
      </c>
      <c r="AB69" s="140">
        <f>AVERAGE(AB66:AB67)*'Fixed Data'!$E$8</f>
        <v>0.28025196386260603</v>
      </c>
      <c r="AC69" s="140">
        <f>AVERAGE(AC66:AC67)*'Fixed Data'!$E$8</f>
        <v>0.29303450927486174</v>
      </c>
      <c r="AD69" s="140">
        <f>AVERAGE(AD66:AD67)*'Fixed Data'!$E$8</f>
        <v>0.30712750432094033</v>
      </c>
      <c r="AE69" s="140">
        <f>AVERAGE(AE66:AE67)*'Fixed Data'!$E$8</f>
        <v>0.310819539381746</v>
      </c>
      <c r="AF69" s="140">
        <f>AVERAGE(AF66:AF67)*'Fixed Data'!$E$8</f>
        <v>0.30216496448021579</v>
      </c>
      <c r="AG69" s="140">
        <f>AVERAGE(AG66:AG67)*'Fixed Data'!$E$8</f>
        <v>0.29351038957868558</v>
      </c>
      <c r="AH69" s="140">
        <f>AVERAGE(AH66:AH67)*'Fixed Data'!$E$8</f>
        <v>0.28485581467715532</v>
      </c>
      <c r="AI69" s="140">
        <f>AVERAGE(AI66:AI67)*'Fixed Data'!$E$8</f>
        <v>0.27620123977562511</v>
      </c>
      <c r="AJ69" s="140">
        <f>AVERAGE(AJ66:AJ67)*'Fixed Data'!$E$8</f>
        <v>0.2675466648740949</v>
      </c>
      <c r="AK69" s="140">
        <f>AVERAGE(AK66:AK67)*'Fixed Data'!$E$8</f>
        <v>0.25889208997256469</v>
      </c>
      <c r="AL69" s="140">
        <f>AVERAGE(AL66:AL67)*'Fixed Data'!$E$8</f>
        <v>0.25023751507103448</v>
      </c>
      <c r="AM69" s="140">
        <f>AVERAGE(AM66:AM67)*'Fixed Data'!$E$8</f>
        <v>0.24158294016950427</v>
      </c>
      <c r="AN69" s="140">
        <f>AVERAGE(AN66:AN67)*'Fixed Data'!$E$8</f>
        <v>0.23292836526797406</v>
      </c>
      <c r="AO69" s="140">
        <f>AVERAGE(AO66:AO67)*'Fixed Data'!$E$8</f>
        <v>0.22427379036644385</v>
      </c>
      <c r="AP69" s="140">
        <f>AVERAGE(AP66:AP67)*'Fixed Data'!$E$8</f>
        <v>0.21561921546491364</v>
      </c>
      <c r="AQ69" s="140">
        <f>AVERAGE(AQ66:AQ67)*'Fixed Data'!$E$8</f>
        <v>0.20696464056338343</v>
      </c>
      <c r="AR69" s="140">
        <f>AVERAGE(AR66:AR67)*'Fixed Data'!$E$8</f>
        <v>0.19831006566185322</v>
      </c>
      <c r="AS69" s="140">
        <f>AVERAGE(AS66:AS67)*'Fixed Data'!$E$8</f>
        <v>0.18965549076032301</v>
      </c>
      <c r="AT69" s="140">
        <f>AVERAGE(AT66:AT67)*'Fixed Data'!$E$8</f>
        <v>0.1810009158587928</v>
      </c>
      <c r="AU69" s="140">
        <f>AVERAGE(AU66:AU67)*'Fixed Data'!$E$8</f>
        <v>0.17234634095726259</v>
      </c>
      <c r="AV69" s="140">
        <f>AVERAGE(AV66:AV67)*'Fixed Data'!$E$8</f>
        <v>0.16369176605573235</v>
      </c>
      <c r="AW69" s="140">
        <f>AVERAGE(AW66:AW67)*'Fixed Data'!$E$8</f>
        <v>0.15503719115420214</v>
      </c>
      <c r="AX69" s="140">
        <f>AVERAGE(AX66:AX67)*'Fixed Data'!$E$8</f>
        <v>0.14638261625267193</v>
      </c>
      <c r="AY69" s="140">
        <f>AVERAGE(AY66:AY67)*'Fixed Data'!$E$8</f>
        <v>0.13758727426758918</v>
      </c>
      <c r="AZ69" s="140">
        <f>AVERAGE(AZ66:AZ67)*'Fixed Data'!$E$8</f>
        <v>0.1285653574461452</v>
      </c>
      <c r="BA69" s="140">
        <f>AVERAGE(BA66:BA67)*'Fixed Data'!$E$8</f>
        <v>0.11943025111452941</v>
      </c>
      <c r="BB69" s="140">
        <f>AVERAGE(BB66:BB67)*'Fixed Data'!$E$8</f>
        <v>0.110217113904488</v>
      </c>
      <c r="BC69" s="140">
        <f>AVERAGE(BC66:BC67)*'Fixed Data'!$E$8</f>
        <v>0.10082759527552232</v>
      </c>
      <c r="BD69" s="140">
        <f>AVERAGE(BD66:BD67)*'Fixed Data'!$E$8</f>
        <v>9.1528758277139202E-2</v>
      </c>
      <c r="BE69" s="140">
        <f>AVERAGE(BE66:BE67)*'Fixed Data'!$E$8</f>
        <v>8.2679487327474696E-2</v>
      </c>
    </row>
    <row r="70" spans="1:57" ht="16.5" thickBot="1">
      <c r="A70" s="177"/>
      <c r="B70" s="143" t="s">
        <v>394</v>
      </c>
      <c r="C70" s="143" t="s">
        <v>395</v>
      </c>
      <c r="D70" s="143" t="s">
        <v>196</v>
      </c>
      <c r="E70" s="144">
        <f>E34+E65+E69</f>
        <v>-0.1921490733266196</v>
      </c>
      <c r="F70" s="144">
        <f t="shared" ref="F70:BE70" si="8">F34+F65+F69</f>
        <v>-0.13369888543548505</v>
      </c>
      <c r="G70" s="144">
        <f t="shared" si="8"/>
        <v>-7.4830080195627008E-2</v>
      </c>
      <c r="H70" s="144">
        <f t="shared" si="8"/>
        <v>-0.10470752101356727</v>
      </c>
      <c r="I70" s="144">
        <f t="shared" si="8"/>
        <v>-0.21959640922805679</v>
      </c>
      <c r="J70" s="144">
        <f t="shared" si="8"/>
        <v>0.23642012358877082</v>
      </c>
      <c r="K70" s="144">
        <f t="shared" si="8"/>
        <v>0.27245205720369287</v>
      </c>
      <c r="L70" s="144">
        <f t="shared" si="8"/>
        <v>0.30803442476989623</v>
      </c>
      <c r="M70" s="144">
        <f t="shared" si="8"/>
        <v>0.34316722628738106</v>
      </c>
      <c r="N70" s="144">
        <f t="shared" si="8"/>
        <v>0.37785046175614717</v>
      </c>
      <c r="O70" s="144">
        <f t="shared" si="8"/>
        <v>0.41208413117619475</v>
      </c>
      <c r="P70" s="144">
        <f t="shared" si="8"/>
        <v>0.44586823454752367</v>
      </c>
      <c r="Q70" s="144">
        <f t="shared" si="8"/>
        <v>0.47920277187013388</v>
      </c>
      <c r="R70" s="144">
        <f t="shared" si="8"/>
        <v>0.51208774314402561</v>
      </c>
      <c r="S70" s="144">
        <f t="shared" si="8"/>
        <v>0.54452314836919857</v>
      </c>
      <c r="T70" s="144">
        <f t="shared" si="8"/>
        <v>0.57650898754565294</v>
      </c>
      <c r="U70" s="144">
        <f t="shared" si="8"/>
        <v>0.60804526067338871</v>
      </c>
      <c r="V70" s="144">
        <f t="shared" si="8"/>
        <v>0.63913196775240588</v>
      </c>
      <c r="W70" s="144">
        <f t="shared" si="8"/>
        <v>0.66976910878270446</v>
      </c>
      <c r="X70" s="144">
        <f t="shared" si="8"/>
        <v>0.69995668376428433</v>
      </c>
      <c r="Y70" s="144">
        <f t="shared" si="8"/>
        <v>0.7296946926971456</v>
      </c>
      <c r="Z70" s="144">
        <f t="shared" si="8"/>
        <v>0.75898313558128816</v>
      </c>
      <c r="AA70" s="144">
        <f t="shared" si="8"/>
        <v>0.78782201241671235</v>
      </c>
      <c r="AB70" s="144">
        <f t="shared" si="8"/>
        <v>0.8162113232034176</v>
      </c>
      <c r="AC70" s="144">
        <f t="shared" si="8"/>
        <v>0.84415106794140449</v>
      </c>
      <c r="AD70" s="144">
        <f t="shared" si="8"/>
        <v>0.92502894587996942</v>
      </c>
      <c r="AE70" s="144">
        <f t="shared" si="8"/>
        <v>0.60261007213183926</v>
      </c>
      <c r="AF70" s="144">
        <f t="shared" si="8"/>
        <v>0.59395549723030905</v>
      </c>
      <c r="AG70" s="144">
        <f t="shared" si="8"/>
        <v>0.58530092232877884</v>
      </c>
      <c r="AH70" s="144">
        <f t="shared" si="8"/>
        <v>0.57664634742724852</v>
      </c>
      <c r="AI70" s="144">
        <f t="shared" si="8"/>
        <v>0.56799177252571842</v>
      </c>
      <c r="AJ70" s="144">
        <f t="shared" si="8"/>
        <v>0.5593371976241881</v>
      </c>
      <c r="AK70" s="144">
        <f t="shared" si="8"/>
        <v>0.550682622722658</v>
      </c>
      <c r="AL70" s="144">
        <f t="shared" si="8"/>
        <v>0.54202804782112768</v>
      </c>
      <c r="AM70" s="144">
        <f t="shared" si="8"/>
        <v>0.53337347291959758</v>
      </c>
      <c r="AN70" s="144">
        <f t="shared" si="8"/>
        <v>0.52471889801806726</v>
      </c>
      <c r="AO70" s="144">
        <f t="shared" si="8"/>
        <v>0.51606432311653716</v>
      </c>
      <c r="AP70" s="144">
        <f t="shared" si="8"/>
        <v>0.50740974821500684</v>
      </c>
      <c r="AQ70" s="144">
        <f t="shared" si="8"/>
        <v>0.49875517331347669</v>
      </c>
      <c r="AR70" s="144">
        <f t="shared" si="8"/>
        <v>0.49010059841194648</v>
      </c>
      <c r="AS70" s="144">
        <f t="shared" si="8"/>
        <v>0.48144602351041627</v>
      </c>
      <c r="AT70" s="144">
        <f t="shared" si="8"/>
        <v>0.47279144860888606</v>
      </c>
      <c r="AU70" s="144">
        <f t="shared" si="8"/>
        <v>0.46413687370735585</v>
      </c>
      <c r="AV70" s="144">
        <f t="shared" si="8"/>
        <v>0.45548229880582558</v>
      </c>
      <c r="AW70" s="144">
        <f t="shared" si="8"/>
        <v>0.44682772390429537</v>
      </c>
      <c r="AX70" s="144">
        <f t="shared" si="8"/>
        <v>0.43817314900276516</v>
      </c>
      <c r="AY70" s="144">
        <f t="shared" si="8"/>
        <v>0.43901263577299565</v>
      </c>
      <c r="AZ70" s="144">
        <f t="shared" si="8"/>
        <v>0.43557383792616822</v>
      </c>
      <c r="BA70" s="144">
        <f t="shared" si="8"/>
        <v>0.42843483744497601</v>
      </c>
      <c r="BB70" s="144">
        <f t="shared" si="8"/>
        <v>0.42250634933038889</v>
      </c>
      <c r="BC70" s="144">
        <f t="shared" si="8"/>
        <v>0.42180577211563069</v>
      </c>
      <c r="BD70" s="144">
        <f t="shared" si="8"/>
        <v>0.39734973579151656</v>
      </c>
      <c r="BE70" s="144">
        <f t="shared" si="8"/>
        <v>0.37334326551612107</v>
      </c>
    </row>
    <row r="71" spans="1:57" ht="12.75" customHeight="1">
      <c r="A71" s="337" t="s">
        <v>396</v>
      </c>
      <c r="B71" s="36" t="s">
        <v>45</v>
      </c>
      <c r="D71" s="36" t="s">
        <v>196</v>
      </c>
      <c r="E71" s="140">
        <f>'Fixed Data'!$K$8*E92/1000000</f>
        <v>0</v>
      </c>
      <c r="F71" s="140">
        <f>'Fixed Data'!$K$8*F92/1000000</f>
        <v>0</v>
      </c>
      <c r="G71" s="140">
        <f>'Fixed Data'!$K$8*G92/1000000</f>
        <v>0</v>
      </c>
      <c r="H71" s="140">
        <f>'Fixed Data'!$K$8*H92/1000000</f>
        <v>0</v>
      </c>
      <c r="I71" s="140">
        <f>'Fixed Data'!$K$8*I92/1000000</f>
        <v>0</v>
      </c>
      <c r="J71" s="140">
        <f>'Fixed Data'!$K$8*J92/1000000</f>
        <v>0</v>
      </c>
      <c r="K71" s="140">
        <f>'Fixed Data'!$K$8*K92/1000000</f>
        <v>0</v>
      </c>
      <c r="L71" s="140">
        <f>'Fixed Data'!$K$8*L92/1000000</f>
        <v>0</v>
      </c>
      <c r="M71" s="140">
        <f>'Fixed Data'!$K$8*M92/1000000</f>
        <v>0</v>
      </c>
      <c r="N71" s="140">
        <f>'Fixed Data'!$K$8*N92/1000000</f>
        <v>0</v>
      </c>
      <c r="O71" s="140">
        <f>'Fixed Data'!$K$8*O92/1000000</f>
        <v>0</v>
      </c>
      <c r="P71" s="140">
        <f>'Fixed Data'!$K$8*P92/1000000</f>
        <v>0</v>
      </c>
      <c r="Q71" s="140">
        <f>'Fixed Data'!$K$8*Q92/1000000</f>
        <v>0</v>
      </c>
      <c r="R71" s="140">
        <f>'Fixed Data'!$K$8*R92/1000000</f>
        <v>0</v>
      </c>
      <c r="S71" s="140">
        <f>'Fixed Data'!$K$8*S92/1000000</f>
        <v>0</v>
      </c>
      <c r="T71" s="140">
        <f>'Fixed Data'!$K$8*T92/1000000</f>
        <v>0</v>
      </c>
      <c r="U71" s="140">
        <f>'Fixed Data'!$K$8*U92/1000000</f>
        <v>0</v>
      </c>
      <c r="V71" s="140">
        <f>'Fixed Data'!$K$8*V92/1000000</f>
        <v>0</v>
      </c>
      <c r="W71" s="140">
        <f>'Fixed Data'!$K$8*W92/1000000</f>
        <v>0</v>
      </c>
      <c r="X71" s="140">
        <f>'Fixed Data'!$K$8*X92/1000000</f>
        <v>0</v>
      </c>
      <c r="Y71" s="140">
        <f>'Fixed Data'!$K$8*Y92/1000000</f>
        <v>0</v>
      </c>
      <c r="Z71" s="140">
        <f>'Fixed Data'!$K$8*Z92/1000000</f>
        <v>0</v>
      </c>
      <c r="AA71" s="140">
        <f>'Fixed Data'!$K$8*AA92/1000000</f>
        <v>0</v>
      </c>
      <c r="AB71" s="140">
        <f>'Fixed Data'!$K$8*AB92/1000000</f>
        <v>0</v>
      </c>
      <c r="AC71" s="140">
        <f>'Fixed Data'!$K$8*AC92/1000000</f>
        <v>0</v>
      </c>
      <c r="AD71" s="140">
        <f>'Fixed Data'!$K$8*AD92/1000000</f>
        <v>0</v>
      </c>
      <c r="AE71" s="140">
        <f>'Fixed Data'!$K$8*AE92/1000000</f>
        <v>0</v>
      </c>
      <c r="AF71" s="140">
        <f>'Fixed Data'!$K$8*AF92/1000000</f>
        <v>0</v>
      </c>
      <c r="AG71" s="140">
        <f>'Fixed Data'!$K$8*AG92/1000000</f>
        <v>0</v>
      </c>
      <c r="AH71" s="140">
        <f>'Fixed Data'!$K$8*AH92/1000000</f>
        <v>0</v>
      </c>
      <c r="AI71" s="140">
        <f>'Fixed Data'!$K$8*AI92/1000000</f>
        <v>0</v>
      </c>
      <c r="AJ71" s="140">
        <f>'Fixed Data'!$K$8*AJ92/1000000</f>
        <v>0</v>
      </c>
      <c r="AK71" s="140">
        <f>'Fixed Data'!$K$8*AK92/1000000</f>
        <v>0</v>
      </c>
      <c r="AL71" s="140">
        <f>'Fixed Data'!$K$8*AL92/1000000</f>
        <v>0</v>
      </c>
      <c r="AM71" s="140">
        <f>'Fixed Data'!$K$8*AM92/1000000</f>
        <v>0</v>
      </c>
      <c r="AN71" s="140">
        <f>'Fixed Data'!$K$8*AN92/1000000</f>
        <v>0</v>
      </c>
      <c r="AO71" s="140">
        <f>'Fixed Data'!$K$8*AO92/1000000</f>
        <v>0</v>
      </c>
      <c r="AP71" s="140">
        <f>'Fixed Data'!$K$8*AP92/1000000</f>
        <v>0</v>
      </c>
      <c r="AQ71" s="140">
        <f>'Fixed Data'!$K$8*AQ92/1000000</f>
        <v>0</v>
      </c>
      <c r="AR71" s="140">
        <f>'Fixed Data'!$K$8*AR92/1000000</f>
        <v>0</v>
      </c>
      <c r="AS71" s="140">
        <f>'Fixed Data'!$K$8*AS92/1000000</f>
        <v>0</v>
      </c>
      <c r="AT71" s="140">
        <f>'Fixed Data'!$K$8*AT92/1000000</f>
        <v>0</v>
      </c>
      <c r="AU71" s="140">
        <f>'Fixed Data'!$K$8*AU92/1000000</f>
        <v>0</v>
      </c>
      <c r="AV71" s="140">
        <f>'Fixed Data'!$K$8*AV92/1000000</f>
        <v>0</v>
      </c>
      <c r="AW71" s="140">
        <f>'Fixed Data'!$K$8*AW92/1000000</f>
        <v>0</v>
      </c>
      <c r="AX71" s="140">
        <f>'Fixed Data'!$K$8*AX92/1000000</f>
        <v>0</v>
      </c>
      <c r="AY71" s="140">
        <f>'Fixed Data'!$K$8*AY92/1000000</f>
        <v>0</v>
      </c>
      <c r="AZ71" s="140">
        <f>'Fixed Data'!$K$8*AZ92/1000000</f>
        <v>0</v>
      </c>
      <c r="BA71" s="140">
        <f>'Fixed Data'!$K$8*BA92/1000000</f>
        <v>0</v>
      </c>
      <c r="BB71" s="140">
        <f>'Fixed Data'!$K$8*BB92/1000000</f>
        <v>0</v>
      </c>
      <c r="BC71" s="140">
        <f>'Fixed Data'!$K$8*BC92/1000000</f>
        <v>0</v>
      </c>
      <c r="BD71" s="140">
        <f>'Fixed Data'!$K$8*BD92/1000000</f>
        <v>0</v>
      </c>
      <c r="BE71" s="140">
        <f>'Fixed Data'!$K$8*BE92/1000000</f>
        <v>0</v>
      </c>
    </row>
    <row r="72" spans="1:57" ht="15" customHeight="1">
      <c r="A72" s="338"/>
      <c r="B72" s="36" t="s">
        <v>201</v>
      </c>
      <c r="D72" s="36" t="s">
        <v>196</v>
      </c>
      <c r="E72" s="140">
        <f>E93*'Fixed Data'!H$21/1000000</f>
        <v>0</v>
      </c>
      <c r="F72" s="140">
        <f>F93*'Fixed Data'!I$21/1000000</f>
        <v>0</v>
      </c>
      <c r="G72" s="140">
        <f>G93*'Fixed Data'!J$21/1000000</f>
        <v>0</v>
      </c>
      <c r="H72" s="140">
        <f>H93*'Fixed Data'!K$21/1000000</f>
        <v>0</v>
      </c>
      <c r="I72" s="140">
        <f>I93*'Fixed Data'!L$21/1000000</f>
        <v>0</v>
      </c>
      <c r="J72" s="140">
        <f>J93*'Fixed Data'!M$21/1000000</f>
        <v>0</v>
      </c>
      <c r="K72" s="140">
        <f>K93*'Fixed Data'!N$21/1000000</f>
        <v>0</v>
      </c>
      <c r="L72" s="140">
        <f>L93*'Fixed Data'!O$21/1000000</f>
        <v>0</v>
      </c>
      <c r="M72" s="140">
        <f>M93*'Fixed Data'!P$21/1000000</f>
        <v>0</v>
      </c>
      <c r="N72" s="140">
        <f>N93*'Fixed Data'!Q$21/1000000</f>
        <v>0</v>
      </c>
      <c r="O72" s="140">
        <f>O93*'Fixed Data'!R$21/1000000</f>
        <v>0</v>
      </c>
      <c r="P72" s="140">
        <f>P93*'Fixed Data'!S$21/1000000</f>
        <v>0</v>
      </c>
      <c r="Q72" s="140">
        <f>Q93*'Fixed Data'!T$21/1000000</f>
        <v>0</v>
      </c>
      <c r="R72" s="140">
        <f>R93*'Fixed Data'!U$21/1000000</f>
        <v>0</v>
      </c>
      <c r="S72" s="140">
        <f>S93*'Fixed Data'!V$21/1000000</f>
        <v>0</v>
      </c>
      <c r="T72" s="140">
        <f>T93*'Fixed Data'!W$21/1000000</f>
        <v>0</v>
      </c>
      <c r="U72" s="140">
        <f>U93*'Fixed Data'!X$21/1000000</f>
        <v>0</v>
      </c>
      <c r="V72" s="140">
        <f>V93*'Fixed Data'!Y$21/1000000</f>
        <v>0</v>
      </c>
      <c r="W72" s="140">
        <f>W93*'Fixed Data'!Z$21/1000000</f>
        <v>0</v>
      </c>
      <c r="X72" s="140">
        <f>X93*'Fixed Data'!AA$21/1000000</f>
        <v>0</v>
      </c>
      <c r="Y72" s="140">
        <f>Y93*'Fixed Data'!AB$21/1000000</f>
        <v>0</v>
      </c>
      <c r="Z72" s="140">
        <f>Z93*'Fixed Data'!AC$21/1000000</f>
        <v>0</v>
      </c>
      <c r="AA72" s="140">
        <f>AA93*'Fixed Data'!AD$21/1000000</f>
        <v>0</v>
      </c>
      <c r="AB72" s="140">
        <f>AB93*'Fixed Data'!AE$21/1000000</f>
        <v>0</v>
      </c>
      <c r="AC72" s="140">
        <f>AC93*'Fixed Data'!AF$21/1000000</f>
        <v>0</v>
      </c>
      <c r="AD72" s="140">
        <f>AD93*'Fixed Data'!AG$21/1000000</f>
        <v>0</v>
      </c>
      <c r="AE72" s="140">
        <f>AE93*'Fixed Data'!AH$21/1000000</f>
        <v>0</v>
      </c>
      <c r="AF72" s="140">
        <f>AF93*'Fixed Data'!AI$21/1000000</f>
        <v>0</v>
      </c>
      <c r="AG72" s="140">
        <f>AG93*'Fixed Data'!AJ$21/1000000</f>
        <v>0</v>
      </c>
      <c r="AH72" s="140">
        <f>AH93*'Fixed Data'!AK$21/1000000</f>
        <v>0</v>
      </c>
      <c r="AI72" s="140">
        <f>AI93*'Fixed Data'!AL$21/1000000</f>
        <v>0</v>
      </c>
      <c r="AJ72" s="140">
        <f>AJ93*'Fixed Data'!AM$21/1000000</f>
        <v>0</v>
      </c>
      <c r="AK72" s="140">
        <f>AK93*'Fixed Data'!AN$21/1000000</f>
        <v>0</v>
      </c>
      <c r="AL72" s="140">
        <f>AL93*'Fixed Data'!AO$21/1000000</f>
        <v>0</v>
      </c>
      <c r="AM72" s="140">
        <f>AM93*'Fixed Data'!AP$21/1000000</f>
        <v>0</v>
      </c>
      <c r="AN72" s="140">
        <f>AN93*'Fixed Data'!AQ$21/1000000</f>
        <v>0</v>
      </c>
      <c r="AO72" s="140">
        <f>AO93*'Fixed Data'!AR$21/1000000</f>
        <v>0</v>
      </c>
      <c r="AP72" s="140">
        <f>AP93*'Fixed Data'!AS$21/1000000</f>
        <v>0</v>
      </c>
      <c r="AQ72" s="140">
        <f>AQ93*'Fixed Data'!AT$21/1000000</f>
        <v>0</v>
      </c>
      <c r="AR72" s="140">
        <f>AR93*'Fixed Data'!AU$21/1000000</f>
        <v>0</v>
      </c>
      <c r="AS72" s="140">
        <f>AS93*'Fixed Data'!AV$21/1000000</f>
        <v>0</v>
      </c>
      <c r="AT72" s="140">
        <f>AT93*'Fixed Data'!AW$21/1000000</f>
        <v>0</v>
      </c>
      <c r="AU72" s="140">
        <f>AU93*'Fixed Data'!AX$21/1000000</f>
        <v>0</v>
      </c>
      <c r="AV72" s="140">
        <f>AV93*'Fixed Data'!AY$21/1000000</f>
        <v>0</v>
      </c>
      <c r="AW72" s="140">
        <f>AW93*'Fixed Data'!AZ$21/1000000</f>
        <v>0</v>
      </c>
      <c r="AX72" s="140">
        <f>AX93*'Fixed Data'!BA$21/1000000</f>
        <v>0</v>
      </c>
      <c r="AY72" s="140">
        <f>AY93*'Fixed Data'!BB$21/1000000</f>
        <v>0</v>
      </c>
      <c r="AZ72" s="140">
        <f>AZ93*'Fixed Data'!BC$21/1000000</f>
        <v>0</v>
      </c>
      <c r="BA72" s="140">
        <f>BA93*'Fixed Data'!BD$21/1000000</f>
        <v>0</v>
      </c>
      <c r="BB72" s="140">
        <f>BB93*'Fixed Data'!BE$21/1000000</f>
        <v>0</v>
      </c>
      <c r="BC72" s="140">
        <f>BC93*'Fixed Data'!BF$21/1000000</f>
        <v>0</v>
      </c>
      <c r="BD72" s="140">
        <f>BD93*'Fixed Data'!BG$21/1000000</f>
        <v>0</v>
      </c>
      <c r="BE72" s="140">
        <f>BE93*'Fixed Data'!BH$21/1000000</f>
        <v>0</v>
      </c>
    </row>
    <row r="73" spans="1:57" ht="15" customHeight="1">
      <c r="A73" s="338"/>
      <c r="B73" s="36" t="s">
        <v>202</v>
      </c>
      <c r="D73" s="36" t="s">
        <v>196</v>
      </c>
      <c r="E73" s="141">
        <f>'Fixed Data'!$K$10*E$94/1000000</f>
        <v>0</v>
      </c>
      <c r="F73" s="141">
        <f>'Fixed Data'!$K$10*F$94/1000000</f>
        <v>0</v>
      </c>
      <c r="G73" s="141">
        <f>'Fixed Data'!$K$10*G$94/1000000</f>
        <v>0</v>
      </c>
      <c r="H73" s="141">
        <f>'Fixed Data'!$K$10*H$94/1000000</f>
        <v>0</v>
      </c>
      <c r="I73" s="141">
        <f>'Fixed Data'!$K$10*I$94/1000000</f>
        <v>0</v>
      </c>
      <c r="J73" s="141">
        <f>'Fixed Data'!$K$10*J$94/1000000</f>
        <v>0</v>
      </c>
      <c r="K73" s="141">
        <f>'Fixed Data'!$K$10*K$94/1000000</f>
        <v>0</v>
      </c>
      <c r="L73" s="141">
        <f>'Fixed Data'!$K$10*L$94/1000000</f>
        <v>0</v>
      </c>
      <c r="M73" s="141">
        <f>'Fixed Data'!$K$10*M$94/1000000</f>
        <v>0</v>
      </c>
      <c r="N73" s="141">
        <f>'Fixed Data'!$K$10*N$94/1000000</f>
        <v>0</v>
      </c>
      <c r="O73" s="141">
        <f>'Fixed Data'!$K$10*O$94/1000000</f>
        <v>0</v>
      </c>
      <c r="P73" s="141">
        <f>'Fixed Data'!$K$10*P$94/1000000</f>
        <v>0</v>
      </c>
      <c r="Q73" s="141">
        <f>'Fixed Data'!$K$10*Q$94/1000000</f>
        <v>0</v>
      </c>
      <c r="R73" s="141">
        <f>'Fixed Data'!$K$10*R$94/1000000</f>
        <v>0</v>
      </c>
      <c r="S73" s="141">
        <f>'Fixed Data'!$K$10*S$94/1000000</f>
        <v>0</v>
      </c>
      <c r="T73" s="141">
        <f>'Fixed Data'!$K$10*T$94/1000000</f>
        <v>0</v>
      </c>
      <c r="U73" s="141">
        <f>'Fixed Data'!$K$10*U$94/1000000</f>
        <v>0</v>
      </c>
      <c r="V73" s="141">
        <f>'Fixed Data'!$K$10*V$94/1000000</f>
        <v>0</v>
      </c>
      <c r="W73" s="141">
        <f>'Fixed Data'!$K$10*W$94/1000000</f>
        <v>0</v>
      </c>
      <c r="X73" s="141">
        <f>'Fixed Data'!$K$10*X$94/1000000</f>
        <v>0</v>
      </c>
      <c r="Y73" s="141">
        <f>'Fixed Data'!$K$10*Y$94/1000000</f>
        <v>0</v>
      </c>
      <c r="Z73" s="141">
        <f>'Fixed Data'!$K$10*Z$94/1000000</f>
        <v>0</v>
      </c>
      <c r="AA73" s="141">
        <f>'Fixed Data'!$K$10*AA$94/1000000</f>
        <v>0</v>
      </c>
      <c r="AB73" s="141">
        <f>'Fixed Data'!$K$10*AB$94/1000000</f>
        <v>0</v>
      </c>
      <c r="AC73" s="141">
        <f>'Fixed Data'!$K$10*AC$94/1000000</f>
        <v>0</v>
      </c>
      <c r="AD73" s="141">
        <f>'Fixed Data'!$K$10*AD$94/1000000</f>
        <v>0</v>
      </c>
      <c r="AE73" s="141">
        <f>'Fixed Data'!$K$10*AE$94/1000000</f>
        <v>0</v>
      </c>
      <c r="AF73" s="141">
        <f>'Fixed Data'!$K$10*AF$94/1000000</f>
        <v>0</v>
      </c>
      <c r="AG73" s="141">
        <f>'Fixed Data'!$K$10*AG$94/1000000</f>
        <v>0</v>
      </c>
      <c r="AH73" s="141">
        <f>'Fixed Data'!$K$10*AH$94/1000000</f>
        <v>0</v>
      </c>
      <c r="AI73" s="141">
        <f>'Fixed Data'!$K$10*AI$94/1000000</f>
        <v>0</v>
      </c>
      <c r="AJ73" s="141">
        <f>'Fixed Data'!$K$10*AJ$94/1000000</f>
        <v>0</v>
      </c>
      <c r="AK73" s="141">
        <f>'Fixed Data'!$K$10*AK$94/1000000</f>
        <v>0</v>
      </c>
      <c r="AL73" s="141">
        <f>'Fixed Data'!$K$10*AL$94/1000000</f>
        <v>0</v>
      </c>
      <c r="AM73" s="141">
        <f>'Fixed Data'!$K$10*AM$94/1000000</f>
        <v>0</v>
      </c>
      <c r="AN73" s="141">
        <f>'Fixed Data'!$K$10*AN$94/1000000</f>
        <v>0</v>
      </c>
      <c r="AO73" s="141">
        <f>'Fixed Data'!$K$10*AO$94/1000000</f>
        <v>0</v>
      </c>
      <c r="AP73" s="141">
        <f>'Fixed Data'!$K$10*AP$94/1000000</f>
        <v>0</v>
      </c>
      <c r="AQ73" s="141">
        <f>'Fixed Data'!$K$10*AQ$94/1000000</f>
        <v>0</v>
      </c>
      <c r="AR73" s="141">
        <f>'Fixed Data'!$K$10*AR$94/1000000</f>
        <v>0</v>
      </c>
      <c r="AS73" s="141">
        <f>'Fixed Data'!$K$10*AS$94/1000000</f>
        <v>0</v>
      </c>
      <c r="AT73" s="141">
        <f>'Fixed Data'!$K$10*AT$94/1000000</f>
        <v>0</v>
      </c>
      <c r="AU73" s="141">
        <f>'Fixed Data'!$K$10*AU$94/1000000</f>
        <v>0</v>
      </c>
      <c r="AV73" s="141">
        <f>'Fixed Data'!$K$10*AV$94/1000000</f>
        <v>0</v>
      </c>
      <c r="AW73" s="141">
        <f>'Fixed Data'!$K$10*AW$94/1000000</f>
        <v>0</v>
      </c>
      <c r="AX73" s="141">
        <f>'Fixed Data'!$K$10*AX$94/1000000</f>
        <v>0</v>
      </c>
      <c r="AY73" s="141">
        <f>'Fixed Data'!$K$10*AY$94/1000000</f>
        <v>0</v>
      </c>
      <c r="AZ73" s="141">
        <f>'Fixed Data'!$K$10*AZ$94/1000000</f>
        <v>0</v>
      </c>
      <c r="BA73" s="141">
        <f>'Fixed Data'!$K$10*BA$94/1000000</f>
        <v>0</v>
      </c>
      <c r="BB73" s="141">
        <f>'Fixed Data'!$K$10*BB$94/1000000</f>
        <v>0</v>
      </c>
      <c r="BC73" s="141">
        <f>'Fixed Data'!$K$10*BC$94/1000000</f>
        <v>0</v>
      </c>
      <c r="BD73" s="141">
        <f>'Fixed Data'!$K$10*BD$94/1000000</f>
        <v>0</v>
      </c>
      <c r="BE73" s="141">
        <f>'Fixed Data'!$K$10*BE$94/1000000</f>
        <v>0</v>
      </c>
    </row>
    <row r="74" spans="1:57" ht="15" customHeight="1">
      <c r="A74" s="338"/>
      <c r="B74" s="36" t="s">
        <v>203</v>
      </c>
      <c r="D74" s="36" t="s">
        <v>196</v>
      </c>
      <c r="E74" s="141">
        <f>'Fixed Data'!$K$11*E95/1000000</f>
        <v>0</v>
      </c>
      <c r="F74" s="141">
        <f>'Fixed Data'!$K$11*F95/1000000</f>
        <v>0</v>
      </c>
      <c r="G74" s="141">
        <f>'Fixed Data'!$K$11*G95/1000000</f>
        <v>0</v>
      </c>
      <c r="H74" s="141">
        <f>'Fixed Data'!$K$11*H95/1000000</f>
        <v>0</v>
      </c>
      <c r="I74" s="141">
        <f>'Fixed Data'!$K$11*I95/1000000</f>
        <v>0</v>
      </c>
      <c r="J74" s="141">
        <f>'Fixed Data'!$K$11*J95/1000000</f>
        <v>0</v>
      </c>
      <c r="K74" s="141">
        <f>'Fixed Data'!$K$11*K95/1000000</f>
        <v>0</v>
      </c>
      <c r="L74" s="141">
        <f>'Fixed Data'!$K$11*L95/1000000</f>
        <v>0</v>
      </c>
      <c r="M74" s="141">
        <f>'Fixed Data'!$K$11*M95/1000000</f>
        <v>0</v>
      </c>
      <c r="N74" s="141">
        <f>'Fixed Data'!$K$11*N95/1000000</f>
        <v>0</v>
      </c>
      <c r="O74" s="141">
        <f>'Fixed Data'!$K$11*O95/1000000</f>
        <v>0</v>
      </c>
      <c r="P74" s="141">
        <f>'Fixed Data'!$K$11*P95/1000000</f>
        <v>0</v>
      </c>
      <c r="Q74" s="141">
        <f>'Fixed Data'!$K$11*Q95/1000000</f>
        <v>0</v>
      </c>
      <c r="R74" s="141">
        <f>'Fixed Data'!$K$11*R95/1000000</f>
        <v>0</v>
      </c>
      <c r="S74" s="141">
        <f>'Fixed Data'!$K$11*S95/1000000</f>
        <v>0</v>
      </c>
      <c r="T74" s="141">
        <f>'Fixed Data'!$K$11*T95/1000000</f>
        <v>0</v>
      </c>
      <c r="U74" s="141">
        <f>'Fixed Data'!$K$11*U95/1000000</f>
        <v>0</v>
      </c>
      <c r="V74" s="141">
        <f>'Fixed Data'!$K$11*V95/1000000</f>
        <v>0</v>
      </c>
      <c r="W74" s="141">
        <f>'Fixed Data'!$K$11*W95/1000000</f>
        <v>0</v>
      </c>
      <c r="X74" s="141">
        <f>'Fixed Data'!$K$11*X95/1000000</f>
        <v>0</v>
      </c>
      <c r="Y74" s="141">
        <f>'Fixed Data'!$K$11*Y95/1000000</f>
        <v>0</v>
      </c>
      <c r="Z74" s="141">
        <f>'Fixed Data'!$K$11*Z95/1000000</f>
        <v>0</v>
      </c>
      <c r="AA74" s="141">
        <f>'Fixed Data'!$K$11*AA95/1000000</f>
        <v>0</v>
      </c>
      <c r="AB74" s="141">
        <f>'Fixed Data'!$K$11*AB95/1000000</f>
        <v>0</v>
      </c>
      <c r="AC74" s="141">
        <f>'Fixed Data'!$K$11*AC95/1000000</f>
        <v>0</v>
      </c>
      <c r="AD74" s="141">
        <f>'Fixed Data'!$K$11*AD95/1000000</f>
        <v>0</v>
      </c>
      <c r="AE74" s="141">
        <f>'Fixed Data'!$K$11*AE95/1000000</f>
        <v>0</v>
      </c>
      <c r="AF74" s="141">
        <f>'Fixed Data'!$K$11*AF95/1000000</f>
        <v>0</v>
      </c>
      <c r="AG74" s="141">
        <f>'Fixed Data'!$K$11*AG95/1000000</f>
        <v>0</v>
      </c>
      <c r="AH74" s="141">
        <f>'Fixed Data'!$K$11*AH95/1000000</f>
        <v>0</v>
      </c>
      <c r="AI74" s="141">
        <f>'Fixed Data'!$K$11*AI95/1000000</f>
        <v>0</v>
      </c>
      <c r="AJ74" s="141">
        <f>'Fixed Data'!$K$11*AJ95/1000000</f>
        <v>0</v>
      </c>
      <c r="AK74" s="141">
        <f>'Fixed Data'!$K$11*AK95/1000000</f>
        <v>0</v>
      </c>
      <c r="AL74" s="141">
        <f>'Fixed Data'!$K$11*AL95/1000000</f>
        <v>0</v>
      </c>
      <c r="AM74" s="141">
        <f>'Fixed Data'!$K$11*AM95/1000000</f>
        <v>0</v>
      </c>
      <c r="AN74" s="141">
        <f>'Fixed Data'!$K$11*AN95/1000000</f>
        <v>0</v>
      </c>
      <c r="AO74" s="141">
        <f>'Fixed Data'!$K$11*AO95/1000000</f>
        <v>0</v>
      </c>
      <c r="AP74" s="141">
        <f>'Fixed Data'!$K$11*AP95/1000000</f>
        <v>0</v>
      </c>
      <c r="AQ74" s="141">
        <f>'Fixed Data'!$K$11*AQ95/1000000</f>
        <v>0</v>
      </c>
      <c r="AR74" s="141">
        <f>'Fixed Data'!$K$11*AR95/1000000</f>
        <v>0</v>
      </c>
      <c r="AS74" s="141">
        <f>'Fixed Data'!$K$11*AS95/1000000</f>
        <v>0</v>
      </c>
      <c r="AT74" s="141">
        <f>'Fixed Data'!$K$11*AT95/1000000</f>
        <v>0</v>
      </c>
      <c r="AU74" s="141">
        <f>'Fixed Data'!$K$11*AU95/1000000</f>
        <v>0</v>
      </c>
      <c r="AV74" s="141">
        <f>'Fixed Data'!$K$11*AV95/1000000</f>
        <v>0</v>
      </c>
      <c r="AW74" s="141">
        <f>'Fixed Data'!$K$11*AW95/1000000</f>
        <v>0</v>
      </c>
      <c r="AX74" s="141">
        <f>'Fixed Data'!$K$11*AX95/1000000</f>
        <v>0</v>
      </c>
      <c r="AY74" s="141">
        <f>'Fixed Data'!$K$11*AY95/1000000</f>
        <v>0</v>
      </c>
      <c r="AZ74" s="141">
        <f>'Fixed Data'!$K$11*AZ95/1000000</f>
        <v>0</v>
      </c>
      <c r="BA74" s="141">
        <f>'Fixed Data'!$K$11*BA95/1000000</f>
        <v>0</v>
      </c>
      <c r="BB74" s="141">
        <f>'Fixed Data'!$K$11*BB95/1000000</f>
        <v>0</v>
      </c>
      <c r="BC74" s="141">
        <f>'Fixed Data'!$K$11*BC95/1000000</f>
        <v>0</v>
      </c>
      <c r="BD74" s="141">
        <f>'Fixed Data'!$K$11*BD95/1000000</f>
        <v>0</v>
      </c>
      <c r="BE74" s="141">
        <f>'Fixed Data'!$K$11*BE95/1000000</f>
        <v>0</v>
      </c>
    </row>
    <row r="75" spans="1:57" ht="15" customHeight="1">
      <c r="A75" s="338"/>
      <c r="B75" s="36" t="s">
        <v>204</v>
      </c>
      <c r="D75" s="36" t="s">
        <v>196</v>
      </c>
      <c r="E75" s="140">
        <f>E96*'Fixed Data'!H$21/1000000</f>
        <v>0</v>
      </c>
      <c r="F75" s="140">
        <f>F96*'Fixed Data'!I$21/1000000</f>
        <v>4.6120245974029223E-2</v>
      </c>
      <c r="G75" s="140">
        <f>G96*'Fixed Data'!J$21/1000000</f>
        <v>9.6162483803556756E-2</v>
      </c>
      <c r="H75" s="140">
        <f>H96*'Fixed Data'!K$21/1000000</f>
        <v>0.14630968661598434</v>
      </c>
      <c r="I75" s="140">
        <f>I96*'Fixed Data'!L$21/1000000</f>
        <v>0.23547174851545194</v>
      </c>
      <c r="J75" s="140">
        <f>J96*'Fixed Data'!M$21/1000000</f>
        <v>0.42543685403215842</v>
      </c>
      <c r="K75" s="140">
        <f>K96*'Fixed Data'!N$21/1000000</f>
        <v>0.51419337308127799</v>
      </c>
      <c r="L75" s="140">
        <f>L96*'Fixed Data'!O$21/1000000</f>
        <v>0.56561271038940575</v>
      </c>
      <c r="M75" s="140">
        <f>M96*'Fixed Data'!P$21/1000000</f>
        <v>0.60968642808208673</v>
      </c>
      <c r="N75" s="140">
        <f>N96*'Fixed Data'!Q$21/1000000</f>
        <v>0.66110576539021448</v>
      </c>
      <c r="O75" s="140">
        <f>O96*'Fixed Data'!R$21/1000000</f>
        <v>0.70517948308289535</v>
      </c>
      <c r="P75" s="140">
        <f>P96*'Fixed Data'!S$21/1000000</f>
        <v>0.75659882039102322</v>
      </c>
      <c r="Q75" s="140">
        <f>Q96*'Fixed Data'!T$21/1000000</f>
        <v>0.8006725380837042</v>
      </c>
      <c r="R75" s="140">
        <f>R96*'Fixed Data'!U$21/1000000</f>
        <v>0.85209187539183207</v>
      </c>
      <c r="S75" s="140">
        <f>S96*'Fixed Data'!V$21/1000000</f>
        <v>0.89616559308451305</v>
      </c>
      <c r="T75" s="140">
        <f>T96*'Fixed Data'!W$21/1000000</f>
        <v>0.94758493039264091</v>
      </c>
      <c r="U75" s="140">
        <f>U96*'Fixed Data'!X$21/1000000</f>
        <v>0.99165864808532178</v>
      </c>
      <c r="V75" s="140">
        <f>V96*'Fixed Data'!Y$21/1000000</f>
        <v>1.0430779853934495</v>
      </c>
      <c r="W75" s="140">
        <f>W96*'Fixed Data'!Z$21/1000000</f>
        <v>1.0871517030861306</v>
      </c>
      <c r="X75" s="140">
        <f>X96*'Fixed Data'!AA$21/1000000</f>
        <v>1.1385710403942584</v>
      </c>
      <c r="Y75" s="140">
        <f>Y96*'Fixed Data'!AB$21/1000000</f>
        <v>1.1826447580869393</v>
      </c>
      <c r="Z75" s="140">
        <f>Z96*'Fixed Data'!AC$21/1000000</f>
        <v>1.234064095395067</v>
      </c>
      <c r="AA75" s="140">
        <f>AA96*'Fixed Data'!AD$21/1000000</f>
        <v>1.2781378130877481</v>
      </c>
      <c r="AB75" s="140">
        <f>AB96*'Fixed Data'!AE$21/1000000</f>
        <v>1.3295571503958759</v>
      </c>
      <c r="AC75" s="140">
        <f>AC96*'Fixed Data'!AF$21/1000000</f>
        <v>0</v>
      </c>
      <c r="AD75" s="140">
        <f>AD96*'Fixed Data'!AG$21/1000000</f>
        <v>1.4250502053966849</v>
      </c>
      <c r="AE75" s="140">
        <f>AE96*'Fixed Data'!AH$21/1000000</f>
        <v>0</v>
      </c>
      <c r="AF75" s="140">
        <f>AF96*'Fixed Data'!AI$21/1000000</f>
        <v>0</v>
      </c>
      <c r="AG75" s="140">
        <f>AG96*'Fixed Data'!AJ$21/1000000</f>
        <v>0</v>
      </c>
      <c r="AH75" s="140">
        <f>AH96*'Fixed Data'!AK$21/1000000</f>
        <v>0</v>
      </c>
      <c r="AI75" s="140">
        <f>AI96*'Fixed Data'!AL$21/1000000</f>
        <v>0</v>
      </c>
      <c r="AJ75" s="140">
        <f>AJ96*'Fixed Data'!AM$21/1000000</f>
        <v>0</v>
      </c>
      <c r="AK75" s="140">
        <f>AK96*'Fixed Data'!AN$21/1000000</f>
        <v>0</v>
      </c>
      <c r="AL75" s="140">
        <f>AL96*'Fixed Data'!AO$21/1000000</f>
        <v>0</v>
      </c>
      <c r="AM75" s="140">
        <f>AM96*'Fixed Data'!AP$21/1000000</f>
        <v>0</v>
      </c>
      <c r="AN75" s="140">
        <f>AN96*'Fixed Data'!AQ$21/1000000</f>
        <v>0</v>
      </c>
      <c r="AO75" s="140">
        <f>AO96*'Fixed Data'!AR$21/1000000</f>
        <v>0</v>
      </c>
      <c r="AP75" s="140">
        <f>AP96*'Fixed Data'!AS$21/1000000</f>
        <v>0</v>
      </c>
      <c r="AQ75" s="140">
        <f>AQ96*'Fixed Data'!AT$21/1000000</f>
        <v>0</v>
      </c>
      <c r="AR75" s="140">
        <f>AR96*'Fixed Data'!AU$21/1000000</f>
        <v>0</v>
      </c>
      <c r="AS75" s="140">
        <f>AS96*'Fixed Data'!AV$21/1000000</f>
        <v>0</v>
      </c>
      <c r="AT75" s="140">
        <f>AT96*'Fixed Data'!AW$21/1000000</f>
        <v>0</v>
      </c>
      <c r="AU75" s="140">
        <f>AU96*'Fixed Data'!AX$21/1000000</f>
        <v>0</v>
      </c>
      <c r="AV75" s="140">
        <f>AV96*'Fixed Data'!AY$21/1000000</f>
        <v>0</v>
      </c>
      <c r="AW75" s="140">
        <f>AW96*'Fixed Data'!AZ$21/1000000</f>
        <v>0</v>
      </c>
      <c r="AX75" s="140">
        <f>AX96*'Fixed Data'!BA$21/1000000</f>
        <v>0</v>
      </c>
      <c r="AY75" s="140">
        <f>AY96*'Fixed Data'!BB$21/1000000</f>
        <v>0</v>
      </c>
      <c r="AZ75" s="140">
        <f>AZ96*'Fixed Data'!BC$21/1000000</f>
        <v>0</v>
      </c>
      <c r="BA75" s="140">
        <f>BA96*'Fixed Data'!BD$21/1000000</f>
        <v>0</v>
      </c>
      <c r="BB75" s="140">
        <f>BB96*'Fixed Data'!BE$21/1000000</f>
        <v>0</v>
      </c>
      <c r="BC75" s="140">
        <f>BC96*'Fixed Data'!BF$21/1000000</f>
        <v>0</v>
      </c>
      <c r="BD75" s="140">
        <f>BD96*'Fixed Data'!BG$21/1000000</f>
        <v>0</v>
      </c>
      <c r="BE75" s="140">
        <f>BE96*'Fixed Data'!BH$21/1000000</f>
        <v>0</v>
      </c>
    </row>
    <row r="76" spans="1:57" ht="15" customHeight="1">
      <c r="A76" s="338"/>
      <c r="B76" s="36" t="s">
        <v>50</v>
      </c>
      <c r="D76" s="36" t="s">
        <v>196</v>
      </c>
      <c r="E76" s="140">
        <f>E97*'Fixed Data'!$E$14</f>
        <v>0</v>
      </c>
      <c r="F76" s="140">
        <f>F97*'Fixed Data'!$E$14</f>
        <v>0</v>
      </c>
      <c r="G76" s="140">
        <f>G97*'Fixed Data'!$E$14</f>
        <v>0</v>
      </c>
      <c r="H76" s="140">
        <f>H97*'Fixed Data'!$E$14</f>
        <v>0</v>
      </c>
      <c r="I76" s="140">
        <f>I97*'Fixed Data'!$E$14</f>
        <v>0</v>
      </c>
      <c r="J76" s="140">
        <f>J97*'Fixed Data'!$E$14</f>
        <v>0</v>
      </c>
      <c r="K76" s="140">
        <f>K97*'Fixed Data'!$E$14</f>
        <v>0</v>
      </c>
      <c r="L76" s="140">
        <f>L97*'Fixed Data'!$E$14</f>
        <v>0</v>
      </c>
      <c r="M76" s="140">
        <f>M97*'Fixed Data'!$E$14</f>
        <v>0</v>
      </c>
      <c r="N76" s="140">
        <f>N97*'Fixed Data'!$E$14</f>
        <v>0</v>
      </c>
      <c r="O76" s="140">
        <f>O97*'Fixed Data'!$E$14</f>
        <v>0</v>
      </c>
      <c r="P76" s="140">
        <f>P97*'Fixed Data'!$E$14</f>
        <v>0</v>
      </c>
      <c r="Q76" s="140">
        <f>Q97*'Fixed Data'!$E$14</f>
        <v>0</v>
      </c>
      <c r="R76" s="140">
        <f>R97*'Fixed Data'!$E$14</f>
        <v>0</v>
      </c>
      <c r="S76" s="140">
        <f>S97*'Fixed Data'!$E$14</f>
        <v>0</v>
      </c>
      <c r="T76" s="140">
        <f>T97*'Fixed Data'!$E$14</f>
        <v>0</v>
      </c>
      <c r="U76" s="140">
        <f>U97*'Fixed Data'!$E$14</f>
        <v>0</v>
      </c>
      <c r="V76" s="140">
        <f>V97*'Fixed Data'!$E$14</f>
        <v>0</v>
      </c>
      <c r="W76" s="140">
        <f>W97*'Fixed Data'!$E$14</f>
        <v>0</v>
      </c>
      <c r="X76" s="140">
        <f>X97*'Fixed Data'!$E$14</f>
        <v>0</v>
      </c>
      <c r="Y76" s="140">
        <f>Y97*'Fixed Data'!$E$14</f>
        <v>0</v>
      </c>
      <c r="Z76" s="140">
        <f>Z97*'Fixed Data'!$E$14</f>
        <v>0</v>
      </c>
      <c r="AA76" s="140">
        <f>AA97*'Fixed Data'!$E$14</f>
        <v>0</v>
      </c>
      <c r="AB76" s="140">
        <f>AB97*'Fixed Data'!$E$14</f>
        <v>0</v>
      </c>
      <c r="AC76" s="140">
        <f>AC97*'Fixed Data'!$E$14</f>
        <v>0</v>
      </c>
      <c r="AD76" s="140">
        <f>AD97*'Fixed Data'!$E$14</f>
        <v>0</v>
      </c>
      <c r="AE76" s="140">
        <f>AE97*'Fixed Data'!$E$14</f>
        <v>0</v>
      </c>
      <c r="AF76" s="140">
        <f>AF97*'Fixed Data'!$E$14</f>
        <v>0</v>
      </c>
      <c r="AG76" s="140">
        <f>AG97*'Fixed Data'!$E$14</f>
        <v>0</v>
      </c>
      <c r="AH76" s="140">
        <f>AH97*'Fixed Data'!$E$14</f>
        <v>0</v>
      </c>
      <c r="AI76" s="140">
        <f>AI97*'Fixed Data'!$E$14</f>
        <v>0</v>
      </c>
      <c r="AJ76" s="140">
        <f>AJ97*'Fixed Data'!$E$14</f>
        <v>0</v>
      </c>
      <c r="AK76" s="140">
        <f>AK97*'Fixed Data'!$E$14</f>
        <v>0</v>
      </c>
      <c r="AL76" s="140">
        <f>AL97*'Fixed Data'!$E$14</f>
        <v>0</v>
      </c>
      <c r="AM76" s="140">
        <f>AM97*'Fixed Data'!$E$14</f>
        <v>0</v>
      </c>
      <c r="AN76" s="140">
        <f>AN97*'Fixed Data'!$E$14</f>
        <v>0</v>
      </c>
      <c r="AO76" s="140">
        <f>AO97*'Fixed Data'!$E$14</f>
        <v>0</v>
      </c>
      <c r="AP76" s="140">
        <f>AP97*'Fixed Data'!$E$14</f>
        <v>0</v>
      </c>
      <c r="AQ76" s="140">
        <f>AQ97*'Fixed Data'!$E$14</f>
        <v>0</v>
      </c>
      <c r="AR76" s="140">
        <f>AR97*'Fixed Data'!$E$14</f>
        <v>0</v>
      </c>
      <c r="AS76" s="140">
        <f>AS97*'Fixed Data'!$E$14</f>
        <v>0</v>
      </c>
      <c r="AT76" s="140">
        <f>AT97*'Fixed Data'!$E$14</f>
        <v>0</v>
      </c>
      <c r="AU76" s="140">
        <f>AU97*'Fixed Data'!$E$14</f>
        <v>0</v>
      </c>
      <c r="AV76" s="140">
        <f>AV97*'Fixed Data'!$E$14</f>
        <v>0</v>
      </c>
      <c r="AW76" s="140">
        <f>AW97*'Fixed Data'!$E$14</f>
        <v>0</v>
      </c>
      <c r="AX76" s="140">
        <f>AX97*'Fixed Data'!$E$14</f>
        <v>0</v>
      </c>
      <c r="AY76" s="140">
        <f>AY97*'Fixed Data'!$E$14</f>
        <v>0</v>
      </c>
      <c r="AZ76" s="140">
        <f>AZ97*'Fixed Data'!$E$14</f>
        <v>0</v>
      </c>
      <c r="BA76" s="140">
        <f>BA97*'Fixed Data'!$E$14</f>
        <v>0</v>
      </c>
      <c r="BB76" s="140">
        <f>BB97*'Fixed Data'!$E$14</f>
        <v>0</v>
      </c>
      <c r="BC76" s="140">
        <f>BC97*'Fixed Data'!$E$14</f>
        <v>0</v>
      </c>
      <c r="BD76" s="140">
        <f>BD97*'Fixed Data'!$E$14</f>
        <v>0</v>
      </c>
      <c r="BE76" s="140">
        <f>BE97*'Fixed Data'!$E$14</f>
        <v>0</v>
      </c>
    </row>
    <row r="77" spans="1:57" ht="15" customHeight="1">
      <c r="A77" s="338"/>
      <c r="B77" s="36" t="s">
        <v>205</v>
      </c>
      <c r="D77" s="36" t="s">
        <v>196</v>
      </c>
      <c r="E77" s="140">
        <f>E98*'Fixed Data'!$E$15</f>
        <v>0</v>
      </c>
      <c r="F77" s="140">
        <f>F98*'Fixed Data'!$E$15</f>
        <v>0</v>
      </c>
      <c r="G77" s="140">
        <f>G98*'Fixed Data'!$E$15</f>
        <v>0</v>
      </c>
      <c r="H77" s="140">
        <f>H98*'Fixed Data'!$E$15</f>
        <v>0</v>
      </c>
      <c r="I77" s="140">
        <f>I98*'Fixed Data'!$E$15</f>
        <v>0</v>
      </c>
      <c r="J77" s="140">
        <f>J98*'Fixed Data'!$E$15</f>
        <v>0</v>
      </c>
      <c r="K77" s="140">
        <f>K98*'Fixed Data'!$E$15</f>
        <v>0</v>
      </c>
      <c r="L77" s="140">
        <f>L98*'Fixed Data'!$E$15</f>
        <v>0</v>
      </c>
      <c r="M77" s="140">
        <f>M98*'Fixed Data'!$E$15</f>
        <v>0</v>
      </c>
      <c r="N77" s="140">
        <f>N98*'Fixed Data'!$E$15</f>
        <v>0</v>
      </c>
      <c r="O77" s="140">
        <f>O98*'Fixed Data'!$E$15</f>
        <v>0</v>
      </c>
      <c r="P77" s="140">
        <f>P98*'Fixed Data'!$E$15</f>
        <v>0</v>
      </c>
      <c r="Q77" s="140">
        <f>Q98*'Fixed Data'!$E$15</f>
        <v>0</v>
      </c>
      <c r="R77" s="140">
        <f>R98*'Fixed Data'!$E$15</f>
        <v>0</v>
      </c>
      <c r="S77" s="140">
        <f>S98*'Fixed Data'!$E$15</f>
        <v>0</v>
      </c>
      <c r="T77" s="140">
        <f>T98*'Fixed Data'!$E$15</f>
        <v>0</v>
      </c>
      <c r="U77" s="140">
        <f>U98*'Fixed Data'!$E$15</f>
        <v>0</v>
      </c>
      <c r="V77" s="140">
        <f>V98*'Fixed Data'!$E$15</f>
        <v>0</v>
      </c>
      <c r="W77" s="140">
        <f>W98*'Fixed Data'!$E$15</f>
        <v>0</v>
      </c>
      <c r="X77" s="140">
        <f>X98*'Fixed Data'!$E$15</f>
        <v>0</v>
      </c>
      <c r="Y77" s="140">
        <f>Y98*'Fixed Data'!$E$15</f>
        <v>0</v>
      </c>
      <c r="Z77" s="140">
        <f>Z98*'Fixed Data'!$E$15</f>
        <v>0</v>
      </c>
      <c r="AA77" s="140">
        <f>AA98*'Fixed Data'!$E$15</f>
        <v>0</v>
      </c>
      <c r="AB77" s="140">
        <f>AB98*'Fixed Data'!$E$15</f>
        <v>0</v>
      </c>
      <c r="AC77" s="140">
        <f>AC98*'Fixed Data'!$E$15</f>
        <v>0</v>
      </c>
      <c r="AD77" s="140">
        <f>AD98*'Fixed Data'!$E$15</f>
        <v>0</v>
      </c>
      <c r="AE77" s="140">
        <f>AE98*'Fixed Data'!$E$15</f>
        <v>0</v>
      </c>
      <c r="AF77" s="140">
        <f>AF98*'Fixed Data'!$E$15</f>
        <v>0</v>
      </c>
      <c r="AG77" s="140">
        <f>AG98*'Fixed Data'!$E$15</f>
        <v>0</v>
      </c>
      <c r="AH77" s="140">
        <f>AH98*'Fixed Data'!$E$15</f>
        <v>0</v>
      </c>
      <c r="AI77" s="140">
        <f>AI98*'Fixed Data'!$E$15</f>
        <v>0</v>
      </c>
      <c r="AJ77" s="140">
        <f>AJ98*'Fixed Data'!$E$15</f>
        <v>0</v>
      </c>
      <c r="AK77" s="140">
        <f>AK98*'Fixed Data'!$E$15</f>
        <v>0</v>
      </c>
      <c r="AL77" s="140">
        <f>AL98*'Fixed Data'!$E$15</f>
        <v>0</v>
      </c>
      <c r="AM77" s="140">
        <f>AM98*'Fixed Data'!$E$15</f>
        <v>0</v>
      </c>
      <c r="AN77" s="140">
        <f>AN98*'Fixed Data'!$E$15</f>
        <v>0</v>
      </c>
      <c r="AO77" s="140">
        <f>AO98*'Fixed Data'!$E$15</f>
        <v>0</v>
      </c>
      <c r="AP77" s="140">
        <f>AP98*'Fixed Data'!$E$15</f>
        <v>0</v>
      </c>
      <c r="AQ77" s="140">
        <f>AQ98*'Fixed Data'!$E$15</f>
        <v>0</v>
      </c>
      <c r="AR77" s="140">
        <f>AR98*'Fixed Data'!$E$15</f>
        <v>0</v>
      </c>
      <c r="AS77" s="140">
        <f>AS98*'Fixed Data'!$E$15</f>
        <v>0</v>
      </c>
      <c r="AT77" s="140">
        <f>AT98*'Fixed Data'!$E$15</f>
        <v>0</v>
      </c>
      <c r="AU77" s="140">
        <f>AU98*'Fixed Data'!$E$15</f>
        <v>0</v>
      </c>
      <c r="AV77" s="140">
        <f>AV98*'Fixed Data'!$E$15</f>
        <v>0</v>
      </c>
      <c r="AW77" s="140">
        <f>AW98*'Fixed Data'!$E$15</f>
        <v>0</v>
      </c>
      <c r="AX77" s="140">
        <f>AX98*'Fixed Data'!$E$15</f>
        <v>0</v>
      </c>
      <c r="AY77" s="140">
        <f>AY98*'Fixed Data'!$E$15</f>
        <v>0</v>
      </c>
      <c r="AZ77" s="140">
        <f>AZ98*'Fixed Data'!$E$15</f>
        <v>0</v>
      </c>
      <c r="BA77" s="140">
        <f>BA98*'Fixed Data'!$E$15</f>
        <v>0</v>
      </c>
      <c r="BB77" s="140">
        <f>BB98*'Fixed Data'!$E$15</f>
        <v>0</v>
      </c>
      <c r="BC77" s="140">
        <f>BC98*'Fixed Data'!$E$15</f>
        <v>0</v>
      </c>
      <c r="BD77" s="140">
        <f>BD98*'Fixed Data'!$E$15</f>
        <v>0</v>
      </c>
      <c r="BE77" s="140">
        <f>BE98*'Fixed Data'!$E$15</f>
        <v>0</v>
      </c>
    </row>
    <row r="78" spans="1:57" ht="15" customHeight="1">
      <c r="A78" s="338"/>
      <c r="B78" s="36" t="s">
        <v>206</v>
      </c>
      <c r="D78" s="36" t="s">
        <v>196</v>
      </c>
      <c r="E78" s="140">
        <f>'Fixed Data'!$K$9*E99/1000000</f>
        <v>0</v>
      </c>
      <c r="F78" s="140">
        <f>'Fixed Data'!$K$9*F99/1000000</f>
        <v>0</v>
      </c>
      <c r="G78" s="140">
        <f>'Fixed Data'!$K$9*G99/1000000</f>
        <v>0</v>
      </c>
      <c r="H78" s="140">
        <f>'Fixed Data'!$K$9*H99/1000000</f>
        <v>0</v>
      </c>
      <c r="I78" s="140">
        <f>'Fixed Data'!$K$9*I99/1000000</f>
        <v>0</v>
      </c>
      <c r="J78" s="140">
        <f>'Fixed Data'!$K$9*J99/1000000</f>
        <v>0</v>
      </c>
      <c r="K78" s="140">
        <f>'Fixed Data'!$K$9*K99/1000000</f>
        <v>0</v>
      </c>
      <c r="L78" s="140">
        <f>'Fixed Data'!$K$9*L99/1000000</f>
        <v>0</v>
      </c>
      <c r="M78" s="140">
        <f>'Fixed Data'!$K$9*M99/1000000</f>
        <v>0</v>
      </c>
      <c r="N78" s="140">
        <f>'Fixed Data'!$K$9*N99/1000000</f>
        <v>0</v>
      </c>
      <c r="O78" s="140">
        <f>'Fixed Data'!$K$9*O99/1000000</f>
        <v>0</v>
      </c>
      <c r="P78" s="140">
        <f>'Fixed Data'!$K$9*P99/1000000</f>
        <v>0</v>
      </c>
      <c r="Q78" s="140">
        <f>'Fixed Data'!$K$9*Q99/1000000</f>
        <v>0</v>
      </c>
      <c r="R78" s="140">
        <f>'Fixed Data'!$K$9*R99/1000000</f>
        <v>0</v>
      </c>
      <c r="S78" s="140">
        <f>'Fixed Data'!$K$9*S99/1000000</f>
        <v>0</v>
      </c>
      <c r="T78" s="140">
        <f>'Fixed Data'!$K$9*T99/1000000</f>
        <v>0</v>
      </c>
      <c r="U78" s="140">
        <f>'Fixed Data'!$K$9*U99/1000000</f>
        <v>0</v>
      </c>
      <c r="V78" s="140">
        <f>'Fixed Data'!$K$9*V99/1000000</f>
        <v>0</v>
      </c>
      <c r="W78" s="140">
        <f>'Fixed Data'!$K$9*W99/1000000</f>
        <v>0</v>
      </c>
      <c r="X78" s="140">
        <f>'Fixed Data'!$K$9*X99/1000000</f>
        <v>0</v>
      </c>
      <c r="Y78" s="140">
        <f>'Fixed Data'!$K$9*Y99/1000000</f>
        <v>0</v>
      </c>
      <c r="Z78" s="140">
        <f>'Fixed Data'!$K$9*Z99/1000000</f>
        <v>0</v>
      </c>
      <c r="AA78" s="140">
        <f>'Fixed Data'!$K$9*AA99/1000000</f>
        <v>0</v>
      </c>
      <c r="AB78" s="140">
        <f>'Fixed Data'!$K$9*AB99/1000000</f>
        <v>0</v>
      </c>
      <c r="AC78" s="140">
        <f>'Fixed Data'!$K$9*AC99/1000000</f>
        <v>0</v>
      </c>
      <c r="AD78" s="140">
        <f>'Fixed Data'!$K$9*AD99/1000000</f>
        <v>0</v>
      </c>
      <c r="AE78" s="140">
        <f>'Fixed Data'!$K$9*AE99/1000000</f>
        <v>0</v>
      </c>
      <c r="AF78" s="140">
        <f>'Fixed Data'!$K$9*AF99/1000000</f>
        <v>0</v>
      </c>
      <c r="AG78" s="140">
        <f>'Fixed Data'!$K$9*AG99/1000000</f>
        <v>0</v>
      </c>
      <c r="AH78" s="140">
        <f>'Fixed Data'!$K$9*AH99/1000000</f>
        <v>0</v>
      </c>
      <c r="AI78" s="140">
        <f>'Fixed Data'!$K$9*AI99/1000000</f>
        <v>0</v>
      </c>
      <c r="AJ78" s="140">
        <f>'Fixed Data'!$K$9*AJ99/1000000</f>
        <v>0</v>
      </c>
      <c r="AK78" s="140">
        <f>'Fixed Data'!$K$9*AK99/1000000</f>
        <v>0</v>
      </c>
      <c r="AL78" s="140">
        <f>'Fixed Data'!$K$9*AL99/1000000</f>
        <v>0</v>
      </c>
      <c r="AM78" s="140">
        <f>'Fixed Data'!$K$9*AM99/1000000</f>
        <v>0</v>
      </c>
      <c r="AN78" s="140">
        <f>'Fixed Data'!$K$9*AN99/1000000</f>
        <v>0</v>
      </c>
      <c r="AO78" s="140">
        <f>'Fixed Data'!$K$9*AO99/1000000</f>
        <v>0</v>
      </c>
      <c r="AP78" s="140">
        <f>'Fixed Data'!$K$9*AP99/1000000</f>
        <v>0</v>
      </c>
      <c r="AQ78" s="140">
        <f>'Fixed Data'!$K$9*AQ99/1000000</f>
        <v>0</v>
      </c>
      <c r="AR78" s="140">
        <f>'Fixed Data'!$K$9*AR99/1000000</f>
        <v>0</v>
      </c>
      <c r="AS78" s="140">
        <f>'Fixed Data'!$K$9*AS99/1000000</f>
        <v>0</v>
      </c>
      <c r="AT78" s="140">
        <f>'Fixed Data'!$K$9*AT99/1000000</f>
        <v>0</v>
      </c>
      <c r="AU78" s="140">
        <f>'Fixed Data'!$K$9*AU99/1000000</f>
        <v>0</v>
      </c>
      <c r="AV78" s="140">
        <f>'Fixed Data'!$K$9*AV99/1000000</f>
        <v>0</v>
      </c>
      <c r="AW78" s="140">
        <f>'Fixed Data'!$K$9*AW99/1000000</f>
        <v>0</v>
      </c>
      <c r="AX78" s="140">
        <f>'Fixed Data'!$K$9*AX99/1000000</f>
        <v>0</v>
      </c>
      <c r="AY78" s="140">
        <f>'Fixed Data'!$K$9*AY99/1000000</f>
        <v>0</v>
      </c>
      <c r="AZ78" s="140">
        <f>'Fixed Data'!$K$9*AZ99/1000000</f>
        <v>0</v>
      </c>
      <c r="BA78" s="140">
        <f>'Fixed Data'!$K$9*BA99/1000000</f>
        <v>0</v>
      </c>
      <c r="BB78" s="140">
        <f>'Fixed Data'!$K$9*BB99/1000000</f>
        <v>0</v>
      </c>
      <c r="BC78" s="140">
        <f>'Fixed Data'!$K$9*BC99/1000000</f>
        <v>0</v>
      </c>
      <c r="BD78" s="140">
        <f>'Fixed Data'!$K$9*BD99/1000000</f>
        <v>0</v>
      </c>
      <c r="BE78" s="140">
        <f>'Fixed Data'!$K$9*BE99/1000000</f>
        <v>0</v>
      </c>
    </row>
    <row r="79" spans="1:57" ht="15" customHeight="1">
      <c r="A79" s="338"/>
      <c r="B79" s="36" t="s">
        <v>207</v>
      </c>
      <c r="D79" s="36" t="s">
        <v>196</v>
      </c>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row>
    <row r="80" spans="1:57" ht="15" customHeight="1">
      <c r="A80" s="338"/>
      <c r="B80" s="36" t="s">
        <v>208</v>
      </c>
      <c r="D80" s="36" t="s">
        <v>196</v>
      </c>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row>
    <row r="81" spans="1:57" ht="15" customHeight="1">
      <c r="A81" s="338"/>
      <c r="B81" s="36" t="s">
        <v>209</v>
      </c>
      <c r="D81" s="36" t="s">
        <v>196</v>
      </c>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row>
    <row r="82" spans="1:57" ht="15.75" customHeight="1" thickBot="1">
      <c r="A82" s="339"/>
      <c r="B82" s="143" t="s">
        <v>210</v>
      </c>
      <c r="C82" s="143"/>
      <c r="D82" s="143" t="s">
        <v>196</v>
      </c>
      <c r="E82" s="144">
        <f>SUM(E71:E81)</f>
        <v>0</v>
      </c>
      <c r="F82" s="144">
        <f t="shared" ref="F82:BE82" si="9">SUM(F71:F81)</f>
        <v>4.6120245974029223E-2</v>
      </c>
      <c r="G82" s="144">
        <f t="shared" si="9"/>
        <v>9.6162483803556756E-2</v>
      </c>
      <c r="H82" s="144">
        <f t="shared" si="9"/>
        <v>0.14630968661598434</v>
      </c>
      <c r="I82" s="144">
        <f t="shared" si="9"/>
        <v>0.23547174851545194</v>
      </c>
      <c r="J82" s="144">
        <f t="shared" si="9"/>
        <v>0.42543685403215842</v>
      </c>
      <c r="K82" s="144">
        <f t="shared" si="9"/>
        <v>0.51419337308127799</v>
      </c>
      <c r="L82" s="144">
        <f t="shared" si="9"/>
        <v>0.56561271038940575</v>
      </c>
      <c r="M82" s="144">
        <f t="shared" si="9"/>
        <v>0.60968642808208673</v>
      </c>
      <c r="N82" s="144">
        <f t="shared" si="9"/>
        <v>0.66110576539021448</v>
      </c>
      <c r="O82" s="144">
        <f t="shared" si="9"/>
        <v>0.70517948308289535</v>
      </c>
      <c r="P82" s="144">
        <f t="shared" si="9"/>
        <v>0.75659882039102322</v>
      </c>
      <c r="Q82" s="144">
        <f t="shared" si="9"/>
        <v>0.8006725380837042</v>
      </c>
      <c r="R82" s="144">
        <f t="shared" si="9"/>
        <v>0.85209187539183207</v>
      </c>
      <c r="S82" s="144">
        <f t="shared" si="9"/>
        <v>0.89616559308451305</v>
      </c>
      <c r="T82" s="144">
        <f t="shared" si="9"/>
        <v>0.94758493039264091</v>
      </c>
      <c r="U82" s="144">
        <f t="shared" si="9"/>
        <v>0.99165864808532178</v>
      </c>
      <c r="V82" s="144">
        <f t="shared" si="9"/>
        <v>1.0430779853934495</v>
      </c>
      <c r="W82" s="144">
        <f t="shared" si="9"/>
        <v>1.0871517030861306</v>
      </c>
      <c r="X82" s="144">
        <f t="shared" si="9"/>
        <v>1.1385710403942584</v>
      </c>
      <c r="Y82" s="144">
        <f t="shared" si="9"/>
        <v>1.1826447580869393</v>
      </c>
      <c r="Z82" s="144">
        <f t="shared" si="9"/>
        <v>1.234064095395067</v>
      </c>
      <c r="AA82" s="144">
        <f t="shared" si="9"/>
        <v>1.2781378130877481</v>
      </c>
      <c r="AB82" s="144">
        <f t="shared" si="9"/>
        <v>1.3295571503958759</v>
      </c>
      <c r="AC82" s="144">
        <f t="shared" si="9"/>
        <v>0</v>
      </c>
      <c r="AD82" s="144">
        <f t="shared" si="9"/>
        <v>1.4250502053966849</v>
      </c>
      <c r="AE82" s="144">
        <f t="shared" si="9"/>
        <v>0</v>
      </c>
      <c r="AF82" s="144">
        <f t="shared" si="9"/>
        <v>0</v>
      </c>
      <c r="AG82" s="144">
        <f t="shared" si="9"/>
        <v>0</v>
      </c>
      <c r="AH82" s="144">
        <f t="shared" si="9"/>
        <v>0</v>
      </c>
      <c r="AI82" s="144">
        <f t="shared" si="9"/>
        <v>0</v>
      </c>
      <c r="AJ82" s="144">
        <f t="shared" si="9"/>
        <v>0</v>
      </c>
      <c r="AK82" s="144">
        <f t="shared" si="9"/>
        <v>0</v>
      </c>
      <c r="AL82" s="144">
        <f t="shared" si="9"/>
        <v>0</v>
      </c>
      <c r="AM82" s="144">
        <f t="shared" si="9"/>
        <v>0</v>
      </c>
      <c r="AN82" s="144">
        <f t="shared" si="9"/>
        <v>0</v>
      </c>
      <c r="AO82" s="144">
        <f t="shared" si="9"/>
        <v>0</v>
      </c>
      <c r="AP82" s="144">
        <f t="shared" si="9"/>
        <v>0</v>
      </c>
      <c r="AQ82" s="144">
        <f t="shared" si="9"/>
        <v>0</v>
      </c>
      <c r="AR82" s="144">
        <f t="shared" si="9"/>
        <v>0</v>
      </c>
      <c r="AS82" s="144">
        <f t="shared" si="9"/>
        <v>0</v>
      </c>
      <c r="AT82" s="144">
        <f t="shared" si="9"/>
        <v>0</v>
      </c>
      <c r="AU82" s="144">
        <f t="shared" si="9"/>
        <v>0</v>
      </c>
      <c r="AV82" s="144">
        <f t="shared" si="9"/>
        <v>0</v>
      </c>
      <c r="AW82" s="144">
        <f t="shared" si="9"/>
        <v>0</v>
      </c>
      <c r="AX82" s="144">
        <f t="shared" si="9"/>
        <v>0</v>
      </c>
      <c r="AY82" s="144">
        <f t="shared" si="9"/>
        <v>0</v>
      </c>
      <c r="AZ82" s="144">
        <f t="shared" si="9"/>
        <v>0</v>
      </c>
      <c r="BA82" s="144">
        <f t="shared" si="9"/>
        <v>0</v>
      </c>
      <c r="BB82" s="144">
        <f t="shared" si="9"/>
        <v>0</v>
      </c>
      <c r="BC82" s="144">
        <f t="shared" si="9"/>
        <v>0</v>
      </c>
      <c r="BD82" s="144">
        <f t="shared" si="9"/>
        <v>0</v>
      </c>
      <c r="BE82" s="144">
        <f t="shared" si="9"/>
        <v>0</v>
      </c>
    </row>
    <row r="83" spans="1:57">
      <c r="B83" s="37" t="s">
        <v>397</v>
      </c>
      <c r="C83" s="37"/>
      <c r="D83" s="37" t="s">
        <v>196</v>
      </c>
      <c r="E83" s="182">
        <f>IF('Fixed Data'!$J$12=FALSE,E70+E82,E70)</f>
        <v>-0.1921490733266196</v>
      </c>
      <c r="F83" s="182">
        <f>IF('Fixed Data'!$J$12=FALSE,F70+F82,F70)</f>
        <v>-8.7578639461455832E-2</v>
      </c>
      <c r="G83" s="182">
        <f>IF('Fixed Data'!$J$12=FALSE,G70+G82,G70)</f>
        <v>2.1332403607929748E-2</v>
      </c>
      <c r="H83" s="182">
        <f>IF('Fixed Data'!$J$12=FALSE,H70+H82,H70)</f>
        <v>4.1602165602417071E-2</v>
      </c>
      <c r="I83" s="182">
        <f>IF('Fixed Data'!$J$12=FALSE,I70+I82,I70)</f>
        <v>1.5875339287395152E-2</v>
      </c>
      <c r="J83" s="182">
        <f>IF('Fixed Data'!$J$12=FALSE,J70+J82,J70)</f>
        <v>0.66185697762092921</v>
      </c>
      <c r="K83" s="182">
        <f>IF('Fixed Data'!$J$12=FALSE,K70+K82,K70)</f>
        <v>0.7866454302849708</v>
      </c>
      <c r="L83" s="182">
        <f>IF('Fixed Data'!$J$12=FALSE,L70+L82,L70)</f>
        <v>0.87364713515930204</v>
      </c>
      <c r="M83" s="182">
        <f>IF('Fixed Data'!$J$12=FALSE,M70+M82,M70)</f>
        <v>0.95285365436946778</v>
      </c>
      <c r="N83" s="182">
        <f>IF('Fixed Data'!$J$12=FALSE,N70+N82,N70)</f>
        <v>1.0389562271463617</v>
      </c>
      <c r="O83" s="182">
        <f>IF('Fixed Data'!$J$12=FALSE,O70+O82,O70)</f>
        <v>1.1172636142590902</v>
      </c>
      <c r="P83" s="182">
        <f>IF('Fixed Data'!$J$12=FALSE,P70+P82,P70)</f>
        <v>1.202467054938547</v>
      </c>
      <c r="Q83" s="182">
        <f>IF('Fixed Data'!$J$12=FALSE,Q70+Q82,Q70)</f>
        <v>1.279875309953838</v>
      </c>
      <c r="R83" s="182">
        <f>IF('Fixed Data'!$J$12=FALSE,R70+R82,R70)</f>
        <v>1.3641796185358577</v>
      </c>
      <c r="S83" s="182">
        <f>IF('Fixed Data'!$J$12=FALSE,S70+S82,S70)</f>
        <v>1.4406887414537115</v>
      </c>
      <c r="T83" s="182">
        <f>IF('Fixed Data'!$J$12=FALSE,T70+T82,T70)</f>
        <v>1.524093917938294</v>
      </c>
      <c r="U83" s="182">
        <f>IF('Fixed Data'!$J$12=FALSE,U70+U82,U70)</f>
        <v>1.5997039087587104</v>
      </c>
      <c r="V83" s="182">
        <f>IF('Fixed Data'!$J$12=FALSE,V70+V82,V70)</f>
        <v>1.6822099531458554</v>
      </c>
      <c r="W83" s="182">
        <f>IF('Fixed Data'!$J$12=FALSE,W70+W82,W70)</f>
        <v>1.7569208118688351</v>
      </c>
      <c r="X83" s="182">
        <f>IF('Fixed Data'!$J$12=FALSE,X70+X82,X70)</f>
        <v>1.8385277241585427</v>
      </c>
      <c r="Y83" s="182">
        <f>IF('Fixed Data'!$J$12=FALSE,Y70+Y82,Y70)</f>
        <v>1.912339450784085</v>
      </c>
      <c r="Z83" s="182">
        <f>IF('Fixed Data'!$J$12=FALSE,Z70+Z82,Z70)</f>
        <v>1.9930472309763552</v>
      </c>
      <c r="AA83" s="182">
        <f>IF('Fixed Data'!$J$12=FALSE,AA70+AA82,AA70)</f>
        <v>2.0659598255044607</v>
      </c>
      <c r="AB83" s="182">
        <f>IF('Fixed Data'!$J$12=FALSE,AB70+AB82,AB70)</f>
        <v>2.1457684735992935</v>
      </c>
      <c r="AC83" s="182">
        <f>IF('Fixed Data'!$J$12=FALSE,AC70+AC82,AC70)</f>
        <v>0.84415106794140449</v>
      </c>
      <c r="AD83" s="182">
        <f>IF('Fixed Data'!$J$12=FALSE,AD70+AD82,AD70)</f>
        <v>2.3500791512766543</v>
      </c>
      <c r="AE83" s="182">
        <f>IF('Fixed Data'!$J$12=FALSE,AE70+AE82,AE70)</f>
        <v>0.60261007213183926</v>
      </c>
      <c r="AF83" s="182">
        <f>IF('Fixed Data'!$J$12=FALSE,AF70+AF82,AF70)</f>
        <v>0.59395549723030905</v>
      </c>
      <c r="AG83" s="182">
        <f>IF('Fixed Data'!$J$12=FALSE,AG70+AG82,AG70)</f>
        <v>0.58530092232877884</v>
      </c>
      <c r="AH83" s="182">
        <f>IF('Fixed Data'!$J$12=FALSE,AH70+AH82,AH70)</f>
        <v>0.57664634742724852</v>
      </c>
      <c r="AI83" s="182">
        <f>IF('Fixed Data'!$J$12=FALSE,AI70+AI82,AI70)</f>
        <v>0.56799177252571842</v>
      </c>
      <c r="AJ83" s="182">
        <f>IF('Fixed Data'!$J$12=FALSE,AJ70+AJ82,AJ70)</f>
        <v>0.5593371976241881</v>
      </c>
      <c r="AK83" s="182">
        <f>IF('Fixed Data'!$J$12=FALSE,AK70+AK82,AK70)</f>
        <v>0.550682622722658</v>
      </c>
      <c r="AL83" s="182">
        <f>IF('Fixed Data'!$J$12=FALSE,AL70+AL82,AL70)</f>
        <v>0.54202804782112768</v>
      </c>
      <c r="AM83" s="182">
        <f>IF('Fixed Data'!$J$12=FALSE,AM70+AM82,AM70)</f>
        <v>0.53337347291959758</v>
      </c>
      <c r="AN83" s="182">
        <f>IF('Fixed Data'!$J$12=FALSE,AN70+AN82,AN70)</f>
        <v>0.52471889801806726</v>
      </c>
      <c r="AO83" s="182">
        <f>IF('Fixed Data'!$J$12=FALSE,AO70+AO82,AO70)</f>
        <v>0.51606432311653716</v>
      </c>
      <c r="AP83" s="182">
        <f>IF('Fixed Data'!$J$12=FALSE,AP70+AP82,AP70)</f>
        <v>0.50740974821500684</v>
      </c>
      <c r="AQ83" s="182">
        <f>IF('Fixed Data'!$J$12=FALSE,AQ70+AQ82,AQ70)</f>
        <v>0.49875517331347669</v>
      </c>
      <c r="AR83" s="182">
        <f>IF('Fixed Data'!$J$12=FALSE,AR70+AR82,AR70)</f>
        <v>0.49010059841194648</v>
      </c>
      <c r="AS83" s="182">
        <f>IF('Fixed Data'!$J$12=FALSE,AS70+AS82,AS70)</f>
        <v>0.48144602351041627</v>
      </c>
      <c r="AT83" s="182">
        <f>IF('Fixed Data'!$J$12=FALSE,AT70+AT82,AT70)</f>
        <v>0.47279144860888606</v>
      </c>
      <c r="AU83" s="182">
        <f>IF('Fixed Data'!$J$12=FALSE,AU70+AU82,AU70)</f>
        <v>0.46413687370735585</v>
      </c>
      <c r="AV83" s="182">
        <f>IF('Fixed Data'!$J$12=FALSE,AV70+AV82,AV70)</f>
        <v>0.45548229880582558</v>
      </c>
      <c r="AW83" s="182">
        <f>IF('Fixed Data'!$J$12=FALSE,AW70+AW82,AW70)</f>
        <v>0.44682772390429537</v>
      </c>
      <c r="AX83" s="182">
        <f>IF('Fixed Data'!$J$12=FALSE,AX70+AX82,AX70)</f>
        <v>0.43817314900276516</v>
      </c>
      <c r="AY83" s="182">
        <f>IF('Fixed Data'!$J$12=FALSE,AY70+AY82,AY70)</f>
        <v>0.43901263577299565</v>
      </c>
      <c r="AZ83" s="182">
        <f>IF('Fixed Data'!$J$12=FALSE,AZ70+AZ82,AZ70)</f>
        <v>0.43557383792616822</v>
      </c>
      <c r="BA83" s="182">
        <f>IF('Fixed Data'!$J$12=FALSE,BA70+BA82,BA70)</f>
        <v>0.42843483744497601</v>
      </c>
      <c r="BB83" s="182">
        <f>IF('Fixed Data'!$J$12=FALSE,BB70+BB82,BB70)</f>
        <v>0.42250634933038889</v>
      </c>
      <c r="BC83" s="182">
        <f>IF('Fixed Data'!$J$12=FALSE,BC70+BC82,BC70)</f>
        <v>0.42180577211563069</v>
      </c>
      <c r="BD83" s="182">
        <f>IF('Fixed Data'!$J$12=FALSE,BD70+BD82,BD70)</f>
        <v>0.39734973579151656</v>
      </c>
      <c r="BE83" s="182">
        <f>IF('Fixed Data'!$J$12=FALSE,BE70+BE82,BE70)</f>
        <v>0.37334326551612107</v>
      </c>
    </row>
    <row r="84" spans="1:57" outlineLevel="1">
      <c r="B84" s="36" t="s">
        <v>398</v>
      </c>
      <c r="C84" s="183" t="s">
        <v>399</v>
      </c>
      <c r="D84" s="36" t="s">
        <v>223</v>
      </c>
      <c r="E84" s="184">
        <f>IFERROR(IF(E17&lt;($D$16),1,IF((E16-1)&gt;30,(D$84/(1+'Fixed Data'!$E$10)),(1/(1+'Fixed Data'!$E$9)^(E16-$E$16)))),0)</f>
        <v>1</v>
      </c>
      <c r="F84" s="184">
        <f>IFERROR(IF(F17&lt;($D$16),1,IF((F16-1)&gt;30,(E$84/(1+'Fixed Data'!$E$10)),(1/(1+'Fixed Data'!$E$9)^(F16-$E$16)))),0)</f>
        <v>0.96618357487922713</v>
      </c>
      <c r="G84" s="184">
        <f>IFERROR(IF(G17&lt;($D$16),1,IF((G16-1)&gt;30,(F$84/(1+'Fixed Data'!$E$10)),(1/(1+'Fixed Data'!$E$9)^(G16-$E$16)))),0)</f>
        <v>0.93351070036640305</v>
      </c>
      <c r="H84" s="184">
        <f>IFERROR(IF(H17&lt;($D$16),1,IF((H16-1)&gt;30,(G$84/(1+'Fixed Data'!$E$10)),(1/(1+'Fixed Data'!$E$9)^(H16-$E$16)))),0)</f>
        <v>0.90194270566802237</v>
      </c>
      <c r="I84" s="184">
        <f>IFERROR(IF(I17&lt;($D$16),1,IF((I16-1)&gt;30,(H$84/(1+'Fixed Data'!$E$10)),(1/(1+'Fixed Data'!$E$9)^(I16-$E$16)))),0)</f>
        <v>0.87144222769857238</v>
      </c>
      <c r="J84" s="184">
        <f>IFERROR(IF(J17&lt;($D$16),1,IF((J16-1)&gt;30,(I$84/(1+'Fixed Data'!$E$10)),(1/(1+'Fixed Data'!$E$9)^(J16-$E$16)))),0)</f>
        <v>0.84197316685852419</v>
      </c>
      <c r="K84" s="184">
        <f>IFERROR(IF(K17&lt;($D$16),1,IF((K16-1)&gt;30,(J$84/(1+'Fixed Data'!$E$10)),(1/(1+'Fixed Data'!$E$9)^(K16-$E$16)))),0)</f>
        <v>0.81350064430775282</v>
      </c>
      <c r="L84" s="184">
        <f>IFERROR(IF(L17&lt;($D$16),1,IF((L16-1)&gt;30,(K$84/(1+'Fixed Data'!$E$10)),(1/(1+'Fixed Data'!$E$9)^(L16-$E$16)))),0)</f>
        <v>0.78599096068381913</v>
      </c>
      <c r="M84" s="184">
        <f>IFERROR(IF(M17&lt;($D$16),1,IF((M16-1)&gt;30,(L$84/(1+'Fixed Data'!$E$10)),(1/(1+'Fixed Data'!$E$9)^(M16-$E$16)))),0)</f>
        <v>0.75941155621625056</v>
      </c>
      <c r="N84" s="184">
        <f>IFERROR(IF(N17&lt;($D$16),1,IF((N16-1)&gt;30,(M$84/(1+'Fixed Data'!$E$10)),(1/(1+'Fixed Data'!$E$9)^(N16-$E$16)))),0)</f>
        <v>0.73373097218961414</v>
      </c>
      <c r="O84" s="184">
        <f>IFERROR(IF(O17&lt;($D$16),1,IF((O16-1)&gt;30,(N$84/(1+'Fixed Data'!$E$10)),(1/(1+'Fixed Data'!$E$9)^(O16-$E$16)))),0)</f>
        <v>0.70891881370977217</v>
      </c>
      <c r="P84" s="184">
        <f>IFERROR(IF(P17&lt;($D$16),1,IF((P16-1)&gt;30,(O$84/(1+'Fixed Data'!$E$10)),(1/(1+'Fixed Data'!$E$9)^(P16-$E$16)))),0)</f>
        <v>0.68494571372924851</v>
      </c>
      <c r="Q84" s="184">
        <f>IFERROR(IF(Q17&lt;($D$16),1,IF((Q16-1)&gt;30,(P$84/(1+'Fixed Data'!$E$10)),(1/(1+'Fixed Data'!$E$9)^(Q16-$E$16)))),0)</f>
        <v>0.66178329828912896</v>
      </c>
      <c r="R84" s="184">
        <f>IFERROR(IF(R17&lt;($D$16),1,IF((R16-1)&gt;30,(Q$84/(1+'Fixed Data'!$E$10)),(1/(1+'Fixed Data'!$E$9)^(R16-$E$16)))),0)</f>
        <v>0.63940415293635666</v>
      </c>
      <c r="S84" s="184">
        <f>IFERROR(IF(S17&lt;($D$16),1,IF((S16-1)&gt;30,(R$84/(1+'Fixed Data'!$E$10)),(1/(1+'Fixed Data'!$E$9)^(S16-$E$16)))),0)</f>
        <v>0.61778179027667302</v>
      </c>
      <c r="T84" s="184">
        <f>IFERROR(IF(T17&lt;($D$16),1,IF((T16-1)&gt;30,(S$84/(1+'Fixed Data'!$E$10)),(1/(1+'Fixed Data'!$E$9)^(T16-$E$16)))),0)</f>
        <v>0.59689061862480497</v>
      </c>
      <c r="U84" s="184">
        <f>IFERROR(IF(U17&lt;($D$16),1,IF((U16-1)&gt;30,(T$84/(1+'Fixed Data'!$E$10)),(1/(1+'Fixed Data'!$E$9)^(U16-$E$16)))),0)</f>
        <v>0.57670591171478747</v>
      </c>
      <c r="V84" s="184">
        <f>IFERROR(IF(V17&lt;($D$16),1,IF((V16-1)&gt;30,(U$84/(1+'Fixed Data'!$E$10)),(1/(1+'Fixed Data'!$E$9)^(V16-$E$16)))),0)</f>
        <v>0.55720377943457733</v>
      </c>
      <c r="W84" s="184">
        <f>IFERROR(IF(W17&lt;($D$16),1,IF((W16-1)&gt;30,(V$84/(1+'Fixed Data'!$E$10)),(1/(1+'Fixed Data'!$E$9)^(W16-$E$16)))),0)</f>
        <v>0.53836113955031628</v>
      </c>
      <c r="X84" s="184">
        <f>IFERROR(IF(X17&lt;($D$16),1,IF((X16-1)&gt;30,(W$84/(1+'Fixed Data'!$E$10)),(1/(1+'Fixed Data'!$E$9)^(X16-$E$16)))),0)</f>
        <v>0.52015569038677911</v>
      </c>
      <c r="Y84" s="184">
        <f>IFERROR(IF(Y17&lt;($D$16),1,IF((Y16-1)&gt;30,(X$84/(1+'Fixed Data'!$E$10)),(1/(1+'Fixed Data'!$E$9)^(Y16-$E$16)))),0)</f>
        <v>0.50256588443167061</v>
      </c>
      <c r="Z84" s="184">
        <f>IFERROR(IF(Z17&lt;($D$16),1,IF((Z16-1)&gt;30,(Y$84/(1+'Fixed Data'!$E$10)),(1/(1+'Fixed Data'!$E$9)^(Z16-$E$16)))),0)</f>
        <v>0.48557090283253213</v>
      </c>
      <c r="AA84" s="184">
        <f>IFERROR(IF(AA17&lt;($D$16),1,IF((AA16-1)&gt;30,(Z$84/(1+'Fixed Data'!$E$10)),(1/(1+'Fixed Data'!$E$9)^(AA16-$E$16)))),0)</f>
        <v>0.46915063075606966</v>
      </c>
      <c r="AB84" s="184">
        <f>IFERROR(IF(AB17&lt;($D$16),1,IF((AB16-1)&gt;30,(AA$84/(1+'Fixed Data'!$E$10)),(1/(1+'Fixed Data'!$E$9)^(AB16-$E$16)))),0)</f>
        <v>0.45328563358074364</v>
      </c>
      <c r="AC84" s="184">
        <f>IFERROR(IF(AC17&lt;($D$16),1,IF((AC16-1)&gt;30,(AB$84/(1+'Fixed Data'!$E$10)),(1/(1+'Fixed Data'!$E$9)^(AC16-$E$16)))),0)</f>
        <v>0.43795713389443841</v>
      </c>
      <c r="AD84" s="184">
        <f>IFERROR(IF(AD17&lt;($D$16),1,IF((AD16-1)&gt;30,(AC$84/(1+'Fixed Data'!$E$10)),(1/(1+'Fixed Data'!$E$9)^(AD16-$E$16)))),0)</f>
        <v>0.42314698926998884</v>
      </c>
      <c r="AE84" s="184">
        <f>IFERROR(IF(AE17&lt;($D$16),1,IF((AE16-1)&gt;30,(AD$84/(1+'Fixed Data'!$E$10)),(1/(1+'Fixed Data'!$E$9)^(AE16-$E$16)))),0)</f>
        <v>0.40883767079225974</v>
      </c>
      <c r="AF84" s="184">
        <f>IFERROR(IF(AF17&lt;($D$16),1,IF((AF16-1)&gt;30,(AE$84/(1+'Fixed Data'!$E$10)),(1/(1+'Fixed Data'!$E$9)^(AF16-$E$16)))),0)</f>
        <v>0.39501224231136206</v>
      </c>
      <c r="AG84" s="184">
        <f>IFERROR(IF(AG17&lt;($D$16),1,IF((AG16-1)&gt;30,(AF$84/(1+'Fixed Data'!$E$10)),(1/(1+'Fixed Data'!$E$9)^(AG16-$E$16)))),0)</f>
        <v>0.38165434039745127</v>
      </c>
      <c r="AH84" s="184">
        <f>IFERROR(IF(AH17&lt;($D$16),1,IF((AH16-1)&gt;30,(AG$84/(1+'Fixed Data'!$E$10)),(1/(1+'Fixed Data'!$E$9)^(AH16-$E$16)))),0)</f>
        <v>0.36874815497338298</v>
      </c>
      <c r="AI84" s="184">
        <f>IFERROR(IF(AI17&lt;($D$16),1,IF((AI16-1)&gt;30,(AH$84/(1+'Fixed Data'!$E$10)),(1/(1+'Fixed Data'!$E$9)^(AI16-$E$16)))),0)</f>
        <v>0.35627841060230236</v>
      </c>
      <c r="AJ84" s="184">
        <f>IFERROR(IF(AJ17&lt;($D$16),1,IF((AJ16-1)&gt;30,(AI$84/(1+'Fixed Data'!$E$10)),(1/(1+'Fixed Data'!$E$9)^(AJ16-$E$16)))),0)</f>
        <v>0.3459013695167984</v>
      </c>
      <c r="AK84" s="184">
        <f>IFERROR(IF(AK17&lt;($D$16),1,IF((AK16-1)&gt;30,(AJ$84/(1+'Fixed Data'!$E$10)),(1/(1+'Fixed Data'!$E$9)^(AK16-$E$16)))),0)</f>
        <v>0.33582657234640623</v>
      </c>
      <c r="AL84" s="184">
        <f>IFERROR(IF(AL17&lt;($D$16),1,IF((AL16-1)&gt;30,(AK$84/(1+'Fixed Data'!$E$10)),(1/(1+'Fixed Data'!$E$9)^(AL16-$E$16)))),0)</f>
        <v>0.32604521587029728</v>
      </c>
      <c r="AM84" s="184">
        <f>IFERROR(IF(AM17&lt;($D$16),1,IF((AM16-1)&gt;30,(AL$84/(1+'Fixed Data'!$E$10)),(1/(1+'Fixed Data'!$E$9)^(AM16-$E$16)))),0)</f>
        <v>0.31654875327213328</v>
      </c>
      <c r="AN84" s="184">
        <f>IFERROR(IF(AN17&lt;($D$16),1,IF((AN16-1)&gt;30,(AM$84/(1+'Fixed Data'!$E$10)),(1/(1+'Fixed Data'!$E$9)^(AN16-$E$16)))),0)</f>
        <v>0.30732888667197406</v>
      </c>
      <c r="AO84" s="184">
        <f>IFERROR(IF(AO17&lt;($D$16),1,IF((AO16-1)&gt;30,(AN$84/(1+'Fixed Data'!$E$10)),(1/(1+'Fixed Data'!$E$9)^(AO16-$E$16)))),0)</f>
        <v>0.29837755987570297</v>
      </c>
      <c r="AP84" s="184">
        <f>IFERROR(IF(AP17&lt;($D$16),1,IF((AP16-1)&gt;30,(AO$84/(1+'Fixed Data'!$E$10)),(1/(1+'Fixed Data'!$E$9)^(AP16-$E$16)))),0)</f>
        <v>0.28968695133563394</v>
      </c>
      <c r="AQ84" s="184">
        <f>IFERROR(IF(AQ17&lt;($D$16),1,IF((AQ16-1)&gt;30,(AP$84/(1+'Fixed Data'!$E$10)),(1/(1+'Fixed Data'!$E$9)^(AQ16-$E$16)))),0)</f>
        <v>0.28124946731614947</v>
      </c>
      <c r="AR84" s="184">
        <f>IFERROR(IF(AR17&lt;($D$16),1,IF((AR16-1)&gt;30,(AQ$84/(1+'Fixed Data'!$E$10)),(1/(1+'Fixed Data'!$E$9)^(AR16-$E$16)))),0)</f>
        <v>0.27305773525839755</v>
      </c>
      <c r="AS84" s="184">
        <f>IFERROR(IF(AS17&lt;($D$16),1,IF((AS16-1)&gt;30,(AR$84/(1+'Fixed Data'!$E$10)),(1/(1+'Fixed Data'!$E$9)^(AS16-$E$16)))),0)</f>
        <v>0.26510459733825004</v>
      </c>
      <c r="AT84" s="184">
        <f>IFERROR(IF(AT17&lt;($D$16),1,IF((AT16-1)&gt;30,(AS$84/(1+'Fixed Data'!$E$10)),(1/(1+'Fixed Data'!$E$9)^(AT16-$E$16)))),0)</f>
        <v>0.25738310421189325</v>
      </c>
      <c r="AU84" s="184">
        <f>IFERROR(IF(AU17&lt;($D$16),1,IF((AU16-1)&gt;30,(AT$84/(1+'Fixed Data'!$E$10)),(1/(1+'Fixed Data'!$E$9)^(AU16-$E$16)))),0)</f>
        <v>0.24988650894358569</v>
      </c>
      <c r="AV84" s="184">
        <f>IFERROR(IF(AV17&lt;($D$16),1,IF((AV16-1)&gt;30,(AU$84/(1+'Fixed Data'!$E$10)),(1/(1+'Fixed Data'!$E$9)^(AV16-$E$16)))),0)</f>
        <v>0.24260826111027736</v>
      </c>
      <c r="AW84" s="184">
        <f>IFERROR(IF(AW17&lt;($D$16),1,IF((AW16-1)&gt;30,(AV$84/(1+'Fixed Data'!$E$10)),(1/(1+'Fixed Data'!$E$9)^(AW16-$E$16)))),0)</f>
        <v>0.23554200107793918</v>
      </c>
      <c r="AX84" s="184">
        <f>IFERROR(IF(AX17&lt;($D$16),1,IF((AX16-1)&gt;30,(AW$84/(1+'Fixed Data'!$E$10)),(1/(1+'Fixed Data'!$E$9)^(AX16-$E$16)))),0)</f>
        <v>0.22868155444460114</v>
      </c>
      <c r="AY84" s="184">
        <f>IFERROR(IF(AY17&lt;($D$16),1,IF((AY16-1)&gt;30,(AX$84/(1+'Fixed Data'!$E$10)),(1/(1+'Fixed Data'!$E$9)^(AY16-$E$16)))),0)</f>
        <v>0.22202092664524381</v>
      </c>
      <c r="AZ84" s="184">
        <f>IFERROR(IF(AZ17&lt;($D$16),1,IF((AZ16-1)&gt;30,(AY$84/(1+'Fixed Data'!$E$10)),(1/(1+'Fixed Data'!$E$9)^(AZ16-$E$16)))),0)</f>
        <v>0.21555429771382895</v>
      </c>
      <c r="BA84" s="184">
        <f>IFERROR(IF(BA17&lt;($D$16),1,IF((BA16-1)&gt;30,(AZ$84/(1+'Fixed Data'!$E$10)),(1/(1+'Fixed Data'!$E$9)^(BA16-$E$16)))),0)</f>
        <v>0.20927601719789218</v>
      </c>
      <c r="BB84" s="184">
        <f>IFERROR(IF(BB17&lt;($D$16),1,IF((BB16-1)&gt;30,(BA$84/(1+'Fixed Data'!$E$10)),(1/(1+'Fixed Data'!$E$9)^(BB16-$E$16)))),0)</f>
        <v>0.20318059922125453</v>
      </c>
      <c r="BC84" s="184">
        <f>IFERROR(IF(BC17&lt;($D$16),1,IF((BC16-1)&gt;30,(BB$84/(1+'Fixed Data'!$E$10)),(1/(1+'Fixed Data'!$E$9)^(BC16-$E$16)))),0)</f>
        <v>0.19726271769053838</v>
      </c>
      <c r="BD84" s="184">
        <f>IFERROR(IF(BD17&lt;($D$16),1,IF((BD16-1)&gt;30,(BC$84/(1+'Fixed Data'!$E$10)),(1/(1+'Fixed Data'!$E$9)^(BD16-$E$16)))),0)</f>
        <v>0.1915172016412994</v>
      </c>
      <c r="BE84" s="184">
        <f>IFERROR(IF(BE17&lt;($D$16),1,IF((BE16-1)&gt;30,(BD$84/(1+'Fixed Data'!$E$10)),(1/(1+'Fixed Data'!$E$9)^(BE16-$E$16)))),0)</f>
        <v>0.18593903071970816</v>
      </c>
    </row>
    <row r="85" spans="1:57" outlineLevel="1">
      <c r="B85" s="185" t="s">
        <v>400</v>
      </c>
      <c r="C85" s="186" t="s">
        <v>401</v>
      </c>
      <c r="D85" s="185" t="s">
        <v>223</v>
      </c>
      <c r="E85" s="184">
        <f>IFERROR(IF(E17&lt;($D$16),1,IF((E16-1)&gt;30,(D$85/(1+'Fixed Data'!$E$12)),(1/(1+'Fixed Data'!$E$11)^(E16-$E$16)))),0)</f>
        <v>1</v>
      </c>
      <c r="F85" s="184">
        <f>IFERROR(IF(F17&lt;($D$16),1,IF((F16-1)&gt;30,(E$85/(1+'Fixed Data'!$E$12)),(1/(1+'Fixed Data'!$E$11)^(F16-$E$16)))),0)</f>
        <v>0.98522167487684742</v>
      </c>
      <c r="G85" s="184">
        <f>IFERROR(IF(G17&lt;($D$16),1,IF((G16-1)&gt;30,(F$85/(1+'Fixed Data'!$E$12)),(1/(1+'Fixed Data'!$E$11)^(G16-$E$16)))),0)</f>
        <v>0.9706617486471405</v>
      </c>
      <c r="H85" s="184">
        <f>IFERROR(IF(H17&lt;($D$16),1,IF((H16-1)&gt;30,(G$85/(1+'Fixed Data'!$E$12)),(1/(1+'Fixed Data'!$E$11)^(H16-$E$16)))),0)</f>
        <v>0.95631699374102519</v>
      </c>
      <c r="I85" s="184">
        <f>IFERROR(IF(I17&lt;($D$16),1,IF((I16-1)&gt;30,(H$85/(1+'Fixed Data'!$E$12)),(1/(1+'Fixed Data'!$E$11)^(I16-$E$16)))),0)</f>
        <v>0.94218423028672449</v>
      </c>
      <c r="J85" s="184">
        <f>IFERROR(IF(J17&lt;($D$16),1,IF((J16-1)&gt;30,(I$85/(1+'Fixed Data'!$E$12)),(1/(1+'Fixed Data'!$E$11)^(J16-$E$16)))),0)</f>
        <v>0.92826032540563996</v>
      </c>
      <c r="K85" s="184">
        <f>IFERROR(IF(K17&lt;($D$16),1,IF((K16-1)&gt;30,(J$85/(1+'Fixed Data'!$E$12)),(1/(1+'Fixed Data'!$E$11)^(K16-$E$16)))),0)</f>
        <v>0.91454219251787205</v>
      </c>
      <c r="L85" s="184">
        <f>IFERROR(IF(L17&lt;($D$16),1,IF((L16-1)&gt;30,(K$85/(1+'Fixed Data'!$E$12)),(1/(1+'Fixed Data'!$E$11)^(L16-$E$16)))),0)</f>
        <v>0.90102679065800217</v>
      </c>
      <c r="M85" s="184">
        <f>IFERROR(IF(M17&lt;($D$16),1,IF((M16-1)&gt;30,(L$85/(1+'Fixed Data'!$E$12)),(1/(1+'Fixed Data'!$E$11)^(M16-$E$16)))),0)</f>
        <v>0.88771112380098749</v>
      </c>
      <c r="N85" s="184">
        <f>IFERROR(IF(N17&lt;($D$16),1,IF((N16-1)&gt;30,(M$85/(1+'Fixed Data'!$E$12)),(1/(1+'Fixed Data'!$E$11)^(N16-$E$16)))),0)</f>
        <v>0.87459224019801729</v>
      </c>
      <c r="O85" s="184">
        <f>IFERROR(IF(O17&lt;($D$16),1,IF((O16-1)&gt;30,(N$85/(1+'Fixed Data'!$E$12)),(1/(1+'Fixed Data'!$E$11)^(O16-$E$16)))),0)</f>
        <v>0.86166723172218462</v>
      </c>
      <c r="P85" s="184">
        <f>IFERROR(IF(P17&lt;($D$16),1,IF((P16-1)&gt;30,(O$85/(1+'Fixed Data'!$E$12)),(1/(1+'Fixed Data'!$E$11)^(P16-$E$16)))),0)</f>
        <v>0.8489332332238273</v>
      </c>
      <c r="Q85" s="184">
        <f>IFERROR(IF(Q17&lt;($D$16),1,IF((Q16-1)&gt;30,(P$85/(1+'Fixed Data'!$E$12)),(1/(1+'Fixed Data'!$E$11)^(Q16-$E$16)))),0)</f>
        <v>0.83638742189539661</v>
      </c>
      <c r="R85" s="184">
        <f>IFERROR(IF(R17&lt;($D$16),1,IF((R16-1)&gt;30,(Q$85/(1+'Fixed Data'!$E$12)),(1/(1+'Fixed Data'!$E$11)^(R16-$E$16)))),0)</f>
        <v>0.82402701664571099</v>
      </c>
      <c r="S85" s="184">
        <f>IFERROR(IF(S17&lt;($D$16),1,IF((S16-1)&gt;30,(R$85/(1+'Fixed Data'!$E$12)),(1/(1+'Fixed Data'!$E$11)^(S16-$E$16)))),0)</f>
        <v>0.81184927748345925</v>
      </c>
      <c r="T85" s="184">
        <f>IFERROR(IF(T17&lt;($D$16),1,IF((T16-1)&gt;30,(S$85/(1+'Fixed Data'!$E$12)),(1/(1+'Fixed Data'!$E$11)^(T16-$E$16)))),0)</f>
        <v>0.79985150490981216</v>
      </c>
      <c r="U85" s="184">
        <f>IFERROR(IF(U17&lt;($D$16),1,IF((U16-1)&gt;30,(T$85/(1+'Fixed Data'!$E$12)),(1/(1+'Fixed Data'!$E$11)^(U16-$E$16)))),0)</f>
        <v>0.78803103932001206</v>
      </c>
      <c r="V85" s="184">
        <f>IFERROR(IF(V17&lt;($D$16),1,IF((V16-1)&gt;30,(U$85/(1+'Fixed Data'!$E$12)),(1/(1+'Fixed Data'!$E$11)^(V16-$E$16)))),0)</f>
        <v>0.77638526041380518</v>
      </c>
      <c r="W85" s="184">
        <f>IFERROR(IF(W17&lt;($D$16),1,IF((W16-1)&gt;30,(V$85/(1+'Fixed Data'!$E$12)),(1/(1+'Fixed Data'!$E$11)^(W16-$E$16)))),0)</f>
        <v>0.76491158661458636</v>
      </c>
      <c r="X85" s="184">
        <f>IFERROR(IF(X17&lt;($D$16),1,IF((X16-1)&gt;30,(W$85/(1+'Fixed Data'!$E$12)),(1/(1+'Fixed Data'!$E$11)^(X16-$E$16)))),0)</f>
        <v>0.7536074744971295</v>
      </c>
      <c r="Y85" s="184">
        <f>IFERROR(IF(Y17&lt;($D$16),1,IF((Y16-1)&gt;30,(X$85/(1+'Fixed Data'!$E$12)),(1/(1+'Fixed Data'!$E$11)^(Y16-$E$16)))),0)</f>
        <v>0.74247041822377313</v>
      </c>
      <c r="Z85" s="184">
        <f>IFERROR(IF(Z17&lt;($D$16),1,IF((Z16-1)&gt;30,(Y$85/(1+'Fixed Data'!$E$12)),(1/(1+'Fixed Data'!$E$11)^(Z16-$E$16)))),0)</f>
        <v>0.73149794898893916</v>
      </c>
      <c r="AA85" s="184">
        <f>IFERROR(IF(AA17&lt;($D$16),1,IF((AA16-1)&gt;30,(Z$85/(1+'Fixed Data'!$E$12)),(1/(1+'Fixed Data'!$E$11)^(AA16-$E$16)))),0)</f>
        <v>0.72068763447186135</v>
      </c>
      <c r="AB85" s="184">
        <f>IFERROR(IF(AB17&lt;($D$16),1,IF((AB16-1)&gt;30,(AA$85/(1+'Fixed Data'!$E$12)),(1/(1+'Fixed Data'!$E$11)^(AB16-$E$16)))),0)</f>
        <v>0.71003707829740037</v>
      </c>
      <c r="AC85" s="184">
        <f>IFERROR(IF(AC17&lt;($D$16),1,IF((AC16-1)&gt;30,(AB$85/(1+'Fixed Data'!$E$12)),(1/(1+'Fixed Data'!$E$11)^(AC16-$E$16)))),0)</f>
        <v>0.69954391950482808</v>
      </c>
      <c r="AD85" s="184">
        <f>IFERROR(IF(AD17&lt;($D$16),1,IF((AD16-1)&gt;30,(AC$85/(1+'Fixed Data'!$E$12)),(1/(1+'Fixed Data'!$E$11)^(AD16-$E$16)))),0)</f>
        <v>0.68920583202446117</v>
      </c>
      <c r="AE85" s="184">
        <f>IFERROR(IF(AE17&lt;($D$16),1,IF((AE16-1)&gt;30,(AD$85/(1+'Fixed Data'!$E$12)),(1/(1+'Fixed Data'!$E$11)^(AE16-$E$16)))),0)</f>
        <v>0.67902052416203085</v>
      </c>
      <c r="AF85" s="184">
        <f>IFERROR(IF(AF17&lt;($D$16),1,IF((AF16-1)&gt;30,(AE$85/(1+'Fixed Data'!$E$12)),(1/(1+'Fixed Data'!$E$11)^(AF16-$E$16)))),0)</f>
        <v>0.66898573809067086</v>
      </c>
      <c r="AG85" s="184">
        <f>IFERROR(IF(AG17&lt;($D$16),1,IF((AG16-1)&gt;30,(AF$85/(1+'Fixed Data'!$E$12)),(1/(1+'Fixed Data'!$E$11)^(AG16-$E$16)))),0)</f>
        <v>0.65909924935041486</v>
      </c>
      <c r="AH85" s="184">
        <f>IFERROR(IF(AH17&lt;($D$16),1,IF((AH16-1)&gt;30,(AG$85/(1+'Fixed Data'!$E$12)),(1/(1+'Fixed Data'!$E$11)^(AH16-$E$16)))),0)</f>
        <v>0.64935886635508844</v>
      </c>
      <c r="AI85" s="184">
        <f>IFERROR(IF(AI17&lt;($D$16),1,IF((AI16-1)&gt;30,(AH$85/(1+'Fixed Data'!$E$12)),(1/(1+'Fixed Data'!$E$11)^(AI16-$E$16)))),0)</f>
        <v>0.63976242990649135</v>
      </c>
      <c r="AJ85" s="184">
        <f>IFERROR(IF(AJ17&lt;($D$16),1,IF((AJ16-1)&gt;30,(AI$85/(1+'Fixed Data'!$E$12)),(1/(1+'Fixed Data'!$E$11)^(AJ16-$E$16)))),0)</f>
        <v>0.63163954535324851</v>
      </c>
      <c r="AK85" s="184">
        <f>IFERROR(IF(AK17&lt;($D$16),1,IF((AK16-1)&gt;30,(AJ$85/(1+'Fixed Data'!$E$12)),(1/(1+'Fixed Data'!$E$11)^(AK16-$E$16)))),0)</f>
        <v>0.62361979479222052</v>
      </c>
      <c r="AL85" s="184">
        <f>IFERROR(IF(AL17&lt;($D$16),1,IF((AL16-1)&gt;30,(AK$85/(1+'Fixed Data'!$E$12)),(1/(1+'Fixed Data'!$E$11)^(AL16-$E$16)))),0)</f>
        <v>0.61570186875996724</v>
      </c>
      <c r="AM85" s="184">
        <f>IFERROR(IF(AM17&lt;($D$16),1,IF((AM16-1)&gt;30,(AL$85/(1+'Fixed Data'!$E$12)),(1/(1+'Fixed Data'!$E$11)^(AM16-$E$16)))),0)</f>
        <v>0.60788447441893967</v>
      </c>
      <c r="AN85" s="184">
        <f>IFERROR(IF(AN17&lt;($D$16),1,IF((AN16-1)&gt;30,(AM$85/(1+'Fixed Data'!$E$12)),(1/(1+'Fixed Data'!$E$11)^(AN16-$E$16)))),0)</f>
        <v>0.60016633534638508</v>
      </c>
      <c r="AO85" s="184">
        <f>IFERROR(IF(AO17&lt;($D$16),1,IF((AO16-1)&gt;30,(AN$85/(1+'Fixed Data'!$E$12)),(1/(1+'Fixed Data'!$E$11)^(AO16-$E$16)))),0)</f>
        <v>0.59254619132593356</v>
      </c>
      <c r="AP85" s="184">
        <f>IFERROR(IF(AP17&lt;($D$16),1,IF((AP16-1)&gt;30,(AO$85/(1+'Fixed Data'!$E$12)),(1/(1+'Fixed Data'!$E$11)^(AP16-$E$16)))),0)</f>
        <v>0.58502279814182956</v>
      </c>
      <c r="AQ85" s="184">
        <f>IFERROR(IF(AQ17&lt;($D$16),1,IF((AQ16-1)&gt;30,(AP$85/(1+'Fixed Data'!$E$12)),(1/(1+'Fixed Data'!$E$11)^(AQ16-$E$16)))),0)</f>
        <v>0.577594927375777</v>
      </c>
      <c r="AR85" s="184">
        <f>IFERROR(IF(AR17&lt;($D$16),1,IF((AR16-1)&gt;30,(AQ$85/(1+'Fixed Data'!$E$12)),(1/(1+'Fixed Data'!$E$11)^(AR16-$E$16)))),0)</f>
        <v>0.57026136620636314</v>
      </c>
      <c r="AS85" s="184">
        <f>IFERROR(IF(AS17&lt;($D$16),1,IF((AS16-1)&gt;30,(AR$85/(1+'Fixed Data'!$E$12)),(1/(1+'Fixed Data'!$E$11)^(AS16-$E$16)))),0)</f>
        <v>0.5630209172110292</v>
      </c>
      <c r="AT85" s="184">
        <f>IFERROR(IF(AT17&lt;($D$16),1,IF((AT16-1)&gt;30,(AS$85/(1+'Fixed Data'!$E$12)),(1/(1+'Fixed Data'!$E$11)^(AT16-$E$16)))),0)</f>
        <v>0.55587239817055578</v>
      </c>
      <c r="AU85" s="184">
        <f>IFERROR(IF(AU17&lt;($D$16),1,IF((AU16-1)&gt;30,(AT$85/(1+'Fixed Data'!$E$12)),(1/(1+'Fixed Data'!$E$11)^(AU16-$E$16)))),0)</f>
        <v>0.54881464187603002</v>
      </c>
      <c r="AV85" s="184">
        <f>IFERROR(IF(AV17&lt;($D$16),1,IF((AV16-1)&gt;30,(AU$85/(1+'Fixed Data'!$E$12)),(1/(1+'Fixed Data'!$E$11)^(AV16-$E$16)))),0)</f>
        <v>0.54184649593826384</v>
      </c>
      <c r="AW85" s="184">
        <f>IFERROR(IF(AW17&lt;($D$16),1,IF((AW16-1)&gt;30,(AV$85/(1+'Fixed Data'!$E$12)),(1/(1+'Fixed Data'!$E$11)^(AW16-$E$16)))),0)</f>
        <v>0.53496682259963246</v>
      </c>
      <c r="AX85" s="184">
        <f>IFERROR(IF(AX17&lt;($D$16),1,IF((AX16-1)&gt;30,(AW$85/(1+'Fixed Data'!$E$12)),(1/(1+'Fixed Data'!$E$11)^(AX16-$E$16)))),0)</f>
        <v>0.52817449854830123</v>
      </c>
      <c r="AY85" s="184">
        <f>IFERROR(IF(AY17&lt;($D$16),1,IF((AY16-1)&gt;30,(AX$85/(1+'Fixed Data'!$E$12)),(1/(1+'Fixed Data'!$E$11)^(AY16-$E$16)))),0)</f>
        <v>0.52146841473481154</v>
      </c>
      <c r="AZ85" s="184">
        <f>IFERROR(IF(AZ17&lt;($D$16),1,IF((AZ16-1)&gt;30,(AY$85/(1+'Fixed Data'!$E$12)),(1/(1+'Fixed Data'!$E$11)^(AZ16-$E$16)))),0)</f>
        <v>0.51484747619099525</v>
      </c>
      <c r="BA85" s="184">
        <f>IFERROR(IF(BA17&lt;($D$16),1,IF((BA16-1)&gt;30,(AZ$85/(1+'Fixed Data'!$E$12)),(1/(1+'Fixed Data'!$E$11)^(BA16-$E$16)))),0)</f>
        <v>0.50831060185118893</v>
      </c>
      <c r="BB85" s="184">
        <f>IFERROR(IF(BB17&lt;($D$16),1,IF((BB16-1)&gt;30,(BA$85/(1+'Fixed Data'!$E$12)),(1/(1+'Fixed Data'!$E$11)^(BB16-$E$16)))),0)</f>
        <v>0.50185672437571716</v>
      </c>
      <c r="BC85" s="184">
        <f>IFERROR(IF(BC17&lt;($D$16),1,IF((BC16-1)&gt;30,(BB$85/(1+'Fixed Data'!$E$12)),(1/(1+'Fixed Data'!$E$11)^(BC16-$E$16)))),0)</f>
        <v>0.49548478997661782</v>
      </c>
      <c r="BD85" s="184">
        <f>IFERROR(IF(BD17&lt;($D$16),1,IF((BD16-1)&gt;30,(BC$85/(1+'Fixed Data'!$E$12)),(1/(1+'Fixed Data'!$E$11)^(BD16-$E$16)))),0)</f>
        <v>0.48919375824557965</v>
      </c>
      <c r="BE85" s="184">
        <f>IFERROR(IF(BE17&lt;($D$16),1,IF((BE16-1)&gt;30,(BD$85/(1+'Fixed Data'!$E$12)),(1/(1+'Fixed Data'!$E$11)^(BE16-$E$16)))),0)</f>
        <v>0.48298260198406451</v>
      </c>
    </row>
    <row r="86" spans="1:57">
      <c r="B86" s="36" t="s">
        <v>402</v>
      </c>
      <c r="C86" s="37"/>
      <c r="D86" s="36" t="s">
        <v>196</v>
      </c>
      <c r="E86" s="187">
        <f>IF('Fixed Data'!$J$12=TRUE,(E83-SUM(E76:E77))*E84+SUM(E76:E77)*E85,E83*E84)</f>
        <v>-0.1921490733266196</v>
      </c>
      <c r="F86" s="187">
        <f t="shared" ref="F86:BE86" si="10">F83*F84</f>
        <v>-8.4617042957928351E-2</v>
      </c>
      <c r="G86" s="187">
        <f t="shared" si="10"/>
        <v>1.9914027032537283E-2</v>
      </c>
      <c r="H86" s="187">
        <f t="shared" si="10"/>
        <v>3.7522769805093184E-2</v>
      </c>
      <c r="I86" s="187">
        <f t="shared" si="10"/>
        <v>1.3834441034078297E-2</v>
      </c>
      <c r="J86" s="187">
        <f t="shared" si="10"/>
        <v>0.55726581545490517</v>
      </c>
      <c r="K86" s="187">
        <f t="shared" si="10"/>
        <v>0.63993656437857316</v>
      </c>
      <c r="L86" s="187">
        <f t="shared" si="10"/>
        <v>0.68667875106252618</v>
      </c>
      <c r="M86" s="187">
        <f t="shared" si="10"/>
        <v>0.72360807651105885</v>
      </c>
      <c r="N86" s="187">
        <f t="shared" si="10"/>
        <v>0.76231436260655361</v>
      </c>
      <c r="O86" s="187">
        <f t="shared" si="10"/>
        <v>0.7920491960216467</v>
      </c>
      <c r="P86" s="187">
        <f t="shared" si="10"/>
        <v>0.82362465518079053</v>
      </c>
      <c r="Q86" s="187">
        <f t="shared" si="10"/>
        <v>0.8470001040200722</v>
      </c>
      <c r="R86" s="187">
        <f t="shared" si="10"/>
        <v>0.87226211344296223</v>
      </c>
      <c r="S86" s="187">
        <f t="shared" si="10"/>
        <v>0.89003126992672077</v>
      </c>
      <c r="T86" s="187">
        <f t="shared" si="10"/>
        <v>0.90971736152049099</v>
      </c>
      <c r="U86" s="187">
        <f t="shared" si="10"/>
        <v>0.92255870117440131</v>
      </c>
      <c r="V86" s="187">
        <f t="shared" si="10"/>
        <v>0.93733374369533384</v>
      </c>
      <c r="W86" s="187">
        <f t="shared" si="10"/>
        <v>0.94585789037737289</v>
      </c>
      <c r="X86" s="187">
        <f t="shared" si="10"/>
        <v>0.95632065765492058</v>
      </c>
      <c r="Y86" s="187">
        <f t="shared" si="10"/>
        <v>0.96107656741687886</v>
      </c>
      <c r="Z86" s="187">
        <f t="shared" si="10"/>
        <v>0.96776574333306697</v>
      </c>
      <c r="AA86" s="187">
        <f t="shared" si="10"/>
        <v>0.96924635525211733</v>
      </c>
      <c r="AB86" s="187">
        <f t="shared" si="10"/>
        <v>0.97264602207304096</v>
      </c>
      <c r="AC86" s="187">
        <f t="shared" si="10"/>
        <v>0.36970198228954687</v>
      </c>
      <c r="AD86" s="187">
        <f t="shared" si="10"/>
        <v>0.99442891740888695</v>
      </c>
      <c r="AE86" s="187">
        <f t="shared" si="10"/>
        <v>0.24636969828633679</v>
      </c>
      <c r="AF86" s="187">
        <f t="shared" si="10"/>
        <v>0.23461969279410438</v>
      </c>
      <c r="AG86" s="187">
        <f t="shared" si="10"/>
        <v>0.22338263744540995</v>
      </c>
      <c r="AH86" s="187">
        <f t="shared" si="10"/>
        <v>0.21263727668593829</v>
      </c>
      <c r="AI86" s="187">
        <f t="shared" si="10"/>
        <v>0.20236320595064744</v>
      </c>
      <c r="AJ86" s="187">
        <f t="shared" si="10"/>
        <v>0.19347550267989477</v>
      </c>
      <c r="AK86" s="187">
        <f t="shared" si="10"/>
        <v>0.18493385763967943</v>
      </c>
      <c r="AL86" s="187">
        <f t="shared" si="10"/>
        <v>0.17672565185959538</v>
      </c>
      <c r="AM86" s="187">
        <f t="shared" si="10"/>
        <v>0.16883870788112657</v>
      </c>
      <c r="AN86" s="187">
        <f t="shared" si="10"/>
        <v>0.16126127474363772</v>
      </c>
      <c r="AO86" s="187">
        <f t="shared" si="10"/>
        <v>0.15398201347041868</v>
      </c>
      <c r="AP86" s="187">
        <f t="shared" si="10"/>
        <v>0.14698998303838695</v>
      </c>
      <c r="AQ86" s="187">
        <f t="shared" si="10"/>
        <v>0.14027462681558914</v>
      </c>
      <c r="AR86" s="187">
        <f t="shared" si="10"/>
        <v>0.13382575945115149</v>
      </c>
      <c r="AS86" s="187">
        <f t="shared" si="10"/>
        <v>0.12763355420283057</v>
      </c>
      <c r="AT86" s="187">
        <f t="shared" si="10"/>
        <v>0.1216885306877929</v>
      </c>
      <c r="AU86" s="187">
        <f t="shared" si="10"/>
        <v>0.11598154304272108</v>
      </c>
      <c r="AV86" s="187">
        <f t="shared" si="10"/>
        <v>0.11050376847979311</v>
      </c>
      <c r="AW86" s="187">
        <f t="shared" si="10"/>
        <v>0.10524669622551865</v>
      </c>
      <c r="AX86" s="187">
        <f t="shared" si="10"/>
        <v>0.10020211682983816</v>
      </c>
      <c r="AY86" s="187">
        <f t="shared" si="10"/>
        <v>9.7469992203291403E-2</v>
      </c>
      <c r="AZ86" s="187">
        <f t="shared" si="10"/>
        <v>9.3889812736692335E-2</v>
      </c>
      <c r="BA86" s="187">
        <f t="shared" si="10"/>
        <v>8.9661136409310949E-2</v>
      </c>
      <c r="BB86" s="187">
        <f t="shared" si="10"/>
        <v>8.5845093231733102E-2</v>
      </c>
      <c r="BC86" s="187">
        <f t="shared" si="10"/>
        <v>8.3206552945085221E-2</v>
      </c>
      <c r="BD86" s="187">
        <f t="shared" si="10"/>
        <v>7.6099309471700918E-2</v>
      </c>
      <c r="BE86" s="187">
        <f t="shared" si="10"/>
        <v>6.9419084915798193E-2</v>
      </c>
    </row>
    <row r="87" spans="1:57">
      <c r="B87" s="37" t="s">
        <v>403</v>
      </c>
      <c r="C87" s="37"/>
      <c r="D87" s="37" t="s">
        <v>196</v>
      </c>
      <c r="E87" s="188">
        <f>+E86</f>
        <v>-0.1921490733266196</v>
      </c>
      <c r="F87" s="188">
        <f t="shared" ref="F87:BD87" si="11">+E87+F86</f>
        <v>-0.27676611628454795</v>
      </c>
      <c r="G87" s="188">
        <f t="shared" si="11"/>
        <v>-0.25685208925201064</v>
      </c>
      <c r="H87" s="188">
        <f t="shared" si="11"/>
        <v>-0.21932931944691747</v>
      </c>
      <c r="I87" s="188">
        <f t="shared" si="11"/>
        <v>-0.20549487841283917</v>
      </c>
      <c r="J87" s="188">
        <f t="shared" si="11"/>
        <v>0.35177093704206597</v>
      </c>
      <c r="K87" s="188">
        <f t="shared" si="11"/>
        <v>0.99170750142063913</v>
      </c>
      <c r="L87" s="188">
        <f t="shared" si="11"/>
        <v>1.6783862524831652</v>
      </c>
      <c r="M87" s="188">
        <f t="shared" si="11"/>
        <v>2.401994328994224</v>
      </c>
      <c r="N87" s="188">
        <f t="shared" si="11"/>
        <v>3.1643086916007777</v>
      </c>
      <c r="O87" s="188">
        <f t="shared" si="11"/>
        <v>3.9563578876224241</v>
      </c>
      <c r="P87" s="188">
        <f t="shared" si="11"/>
        <v>4.7799825428032143</v>
      </c>
      <c r="Q87" s="188">
        <f t="shared" si="11"/>
        <v>5.6269826468232864</v>
      </c>
      <c r="R87" s="188">
        <f t="shared" si="11"/>
        <v>6.4992447602662491</v>
      </c>
      <c r="S87" s="188">
        <f t="shared" si="11"/>
        <v>7.3892760301929696</v>
      </c>
      <c r="T87" s="188">
        <f t="shared" si="11"/>
        <v>8.2989933917134611</v>
      </c>
      <c r="U87" s="188">
        <f t="shared" si="11"/>
        <v>9.2215520928878618</v>
      </c>
      <c r="V87" s="188">
        <f t="shared" si="11"/>
        <v>10.158885836583195</v>
      </c>
      <c r="W87" s="188">
        <f t="shared" si="11"/>
        <v>11.104743726960567</v>
      </c>
      <c r="X87" s="188">
        <f t="shared" si="11"/>
        <v>12.061064384615488</v>
      </c>
      <c r="Y87" s="188">
        <f t="shared" si="11"/>
        <v>13.022140952032366</v>
      </c>
      <c r="Z87" s="188">
        <f t="shared" si="11"/>
        <v>13.989906695365432</v>
      </c>
      <c r="AA87" s="188">
        <f t="shared" si="11"/>
        <v>14.95915305061755</v>
      </c>
      <c r="AB87" s="188">
        <f t="shared" si="11"/>
        <v>15.931799072690591</v>
      </c>
      <c r="AC87" s="188">
        <f t="shared" si="11"/>
        <v>16.30150105498014</v>
      </c>
      <c r="AD87" s="188">
        <f t="shared" si="11"/>
        <v>17.295929972389025</v>
      </c>
      <c r="AE87" s="188">
        <f t="shared" si="11"/>
        <v>17.542299670675362</v>
      </c>
      <c r="AF87" s="188">
        <f t="shared" si="11"/>
        <v>17.776919363469467</v>
      </c>
      <c r="AG87" s="188">
        <f t="shared" si="11"/>
        <v>18.000302000914878</v>
      </c>
      <c r="AH87" s="188">
        <f t="shared" si="11"/>
        <v>18.212939277600817</v>
      </c>
      <c r="AI87" s="188">
        <f t="shared" si="11"/>
        <v>18.415302483551464</v>
      </c>
      <c r="AJ87" s="188">
        <f t="shared" si="11"/>
        <v>18.60877798623136</v>
      </c>
      <c r="AK87" s="188">
        <f t="shared" si="11"/>
        <v>18.793711843871041</v>
      </c>
      <c r="AL87" s="188">
        <f t="shared" si="11"/>
        <v>18.970437495730636</v>
      </c>
      <c r="AM87" s="188">
        <f t="shared" si="11"/>
        <v>19.139276203611761</v>
      </c>
      <c r="AN87" s="188">
        <f t="shared" si="11"/>
        <v>19.300537478355398</v>
      </c>
      <c r="AO87" s="188">
        <f t="shared" si="11"/>
        <v>19.454519491825817</v>
      </c>
      <c r="AP87" s="188">
        <f t="shared" si="11"/>
        <v>19.601509474864205</v>
      </c>
      <c r="AQ87" s="188">
        <f t="shared" si="11"/>
        <v>19.741784101679794</v>
      </c>
      <c r="AR87" s="188">
        <f t="shared" si="11"/>
        <v>19.875609861130947</v>
      </c>
      <c r="AS87" s="188">
        <f t="shared" si="11"/>
        <v>20.003243415333777</v>
      </c>
      <c r="AT87" s="188">
        <f t="shared" si="11"/>
        <v>20.124931946021569</v>
      </c>
      <c r="AU87" s="188">
        <f t="shared" si="11"/>
        <v>20.24091348906429</v>
      </c>
      <c r="AV87" s="188">
        <f t="shared" si="11"/>
        <v>20.351417257544082</v>
      </c>
      <c r="AW87" s="188">
        <f t="shared" si="11"/>
        <v>20.456663953769599</v>
      </c>
      <c r="AX87" s="188">
        <f t="shared" si="11"/>
        <v>20.556866070599437</v>
      </c>
      <c r="AY87" s="188">
        <f t="shared" si="11"/>
        <v>20.654336062802727</v>
      </c>
      <c r="AZ87" s="188">
        <f t="shared" si="11"/>
        <v>20.748225875539418</v>
      </c>
      <c r="BA87" s="188">
        <f t="shared" si="11"/>
        <v>20.83788701194873</v>
      </c>
      <c r="BB87" s="188">
        <f t="shared" si="11"/>
        <v>20.923732105180463</v>
      </c>
      <c r="BC87" s="188">
        <f t="shared" si="11"/>
        <v>21.006938658125549</v>
      </c>
      <c r="BD87" s="188">
        <f t="shared" si="11"/>
        <v>21.083037967597249</v>
      </c>
      <c r="BE87" s="188">
        <f>+BD87+BE86</f>
        <v>21.152457052513046</v>
      </c>
    </row>
    <row r="88" spans="1:57">
      <c r="B88" s="37"/>
    </row>
    <row r="90" spans="1:57">
      <c r="A90" s="145"/>
      <c r="B90" s="146" t="s">
        <v>211</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row>
    <row r="91" spans="1:57">
      <c r="A91" s="147"/>
      <c r="B91" s="148" t="s">
        <v>404</v>
      </c>
      <c r="C91" s="149"/>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row>
    <row r="92" spans="1:57" ht="12.75" customHeight="1">
      <c r="A92" s="340" t="s">
        <v>405</v>
      </c>
      <c r="B92" s="36" t="s">
        <v>406</v>
      </c>
      <c r="D92" s="36" t="s">
        <v>214</v>
      </c>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row>
    <row r="93" spans="1:57">
      <c r="A93" s="340"/>
      <c r="B93" s="36" t="s">
        <v>407</v>
      </c>
      <c r="D93" s="36" t="s">
        <v>216</v>
      </c>
      <c r="E93" s="140">
        <f>E92*'Fixed Data'!H$22</f>
        <v>0</v>
      </c>
      <c r="F93" s="140">
        <f>F92*'Fixed Data'!I$22</f>
        <v>0</v>
      </c>
      <c r="G93" s="140">
        <f>G92*'Fixed Data'!J$22</f>
        <v>0</v>
      </c>
      <c r="H93" s="140">
        <f>H92*'Fixed Data'!K$22</f>
        <v>0</v>
      </c>
      <c r="I93" s="140">
        <f>I92*'Fixed Data'!L$22</f>
        <v>0</v>
      </c>
      <c r="J93" s="140">
        <f>J92*'Fixed Data'!M$22</f>
        <v>0</v>
      </c>
      <c r="K93" s="140">
        <f>K92*'Fixed Data'!N$22</f>
        <v>0</v>
      </c>
      <c r="L93" s="140">
        <f>L92*'Fixed Data'!O$22</f>
        <v>0</v>
      </c>
      <c r="M93" s="140">
        <f>M92*'Fixed Data'!P$22</f>
        <v>0</v>
      </c>
      <c r="N93" s="140">
        <f>N92*'Fixed Data'!Q$22</f>
        <v>0</v>
      </c>
      <c r="O93" s="140">
        <f>O92*'Fixed Data'!R$22</f>
        <v>0</v>
      </c>
      <c r="P93" s="140">
        <f>P92*'Fixed Data'!S$22</f>
        <v>0</v>
      </c>
      <c r="Q93" s="140">
        <f>Q92*'Fixed Data'!T$22</f>
        <v>0</v>
      </c>
      <c r="R93" s="140">
        <f>R92*'Fixed Data'!U$22</f>
        <v>0</v>
      </c>
      <c r="S93" s="140">
        <f>S92*'Fixed Data'!V$22</f>
        <v>0</v>
      </c>
      <c r="T93" s="140">
        <f>T92*'Fixed Data'!W$22</f>
        <v>0</v>
      </c>
      <c r="U93" s="140">
        <f>U92*'Fixed Data'!X$22</f>
        <v>0</v>
      </c>
      <c r="V93" s="140">
        <f>V92*'Fixed Data'!Y$22</f>
        <v>0</v>
      </c>
      <c r="W93" s="140">
        <f>W92*'Fixed Data'!Z$22</f>
        <v>0</v>
      </c>
      <c r="X93" s="140">
        <f>X92*'Fixed Data'!AA$22</f>
        <v>0</v>
      </c>
      <c r="Y93" s="140">
        <f>Y92*'Fixed Data'!AB$22</f>
        <v>0</v>
      </c>
      <c r="Z93" s="140">
        <f>Z92*'Fixed Data'!AC$22</f>
        <v>0</v>
      </c>
      <c r="AA93" s="140">
        <f>AA92*'Fixed Data'!AD$22</f>
        <v>0</v>
      </c>
      <c r="AB93" s="140">
        <f>AB92*'Fixed Data'!AE$22</f>
        <v>0</v>
      </c>
      <c r="AC93" s="140">
        <f>AC92*'Fixed Data'!AF$22</f>
        <v>0</v>
      </c>
      <c r="AD93" s="140">
        <f>AD92*'Fixed Data'!AG$22</f>
        <v>0</v>
      </c>
      <c r="AE93" s="140">
        <f>AE92*'Fixed Data'!AH$22</f>
        <v>0</v>
      </c>
      <c r="AF93" s="140">
        <f>AF92*'Fixed Data'!AI$22</f>
        <v>0</v>
      </c>
      <c r="AG93" s="140">
        <f>AG92*'Fixed Data'!AJ$22</f>
        <v>0</v>
      </c>
      <c r="AH93" s="140">
        <f>AH92*'Fixed Data'!AK$22</f>
        <v>0</v>
      </c>
      <c r="AI93" s="140">
        <f>AI92*'Fixed Data'!AL$22</f>
        <v>0</v>
      </c>
      <c r="AJ93" s="140">
        <f>AJ92*'Fixed Data'!AM$22</f>
        <v>0</v>
      </c>
      <c r="AK93" s="140">
        <f>AK92*'Fixed Data'!AN$22</f>
        <v>0</v>
      </c>
      <c r="AL93" s="140">
        <f>AL92*'Fixed Data'!AO$22</f>
        <v>0</v>
      </c>
      <c r="AM93" s="140">
        <f>AM92*'Fixed Data'!AP$22</f>
        <v>0</v>
      </c>
      <c r="AN93" s="140">
        <f>AN92*'Fixed Data'!AQ$22</f>
        <v>0</v>
      </c>
      <c r="AO93" s="140">
        <f>AO92*'Fixed Data'!AR$22</f>
        <v>0</v>
      </c>
      <c r="AP93" s="140">
        <f>AP92*'Fixed Data'!AS$22</f>
        <v>0</v>
      </c>
      <c r="AQ93" s="140">
        <f>AQ92*'Fixed Data'!AT$22</f>
        <v>0</v>
      </c>
      <c r="AR93" s="140">
        <f>AR92*'Fixed Data'!AU$22</f>
        <v>0</v>
      </c>
      <c r="AS93" s="140">
        <f>AS92*'Fixed Data'!AV$22</f>
        <v>0</v>
      </c>
      <c r="AT93" s="140">
        <f>AT92*'Fixed Data'!AW$22</f>
        <v>0</v>
      </c>
      <c r="AU93" s="140">
        <f>AU92*'Fixed Data'!AX$22</f>
        <v>0</v>
      </c>
      <c r="AV93" s="140">
        <f>AV92*'Fixed Data'!AY$22</f>
        <v>0</v>
      </c>
      <c r="AW93" s="140">
        <f>AW92*'Fixed Data'!AZ$22</f>
        <v>0</v>
      </c>
      <c r="AX93" s="140">
        <f>AX92*'Fixed Data'!BA$22</f>
        <v>0</v>
      </c>
      <c r="AY93" s="140">
        <f>AY92*'Fixed Data'!BB$22</f>
        <v>0</v>
      </c>
      <c r="AZ93" s="140">
        <f>AZ92*'Fixed Data'!BC$22</f>
        <v>0</v>
      </c>
      <c r="BA93" s="140">
        <f>BA92*'Fixed Data'!BD$22</f>
        <v>0</v>
      </c>
      <c r="BB93" s="140">
        <f>BB92*'Fixed Data'!BE$22</f>
        <v>0</v>
      </c>
      <c r="BC93" s="140">
        <f>BC92*'Fixed Data'!BF$22</f>
        <v>0</v>
      </c>
      <c r="BD93" s="140">
        <f>BD92*'Fixed Data'!BG$22</f>
        <v>0</v>
      </c>
      <c r="BE93" s="140">
        <f>BE92*'Fixed Data'!BH$22</f>
        <v>0</v>
      </c>
    </row>
    <row r="94" spans="1:57" ht="12.75" customHeight="1">
      <c r="A94" s="340"/>
      <c r="B94" s="36" t="s">
        <v>408</v>
      </c>
      <c r="D94" s="36" t="s">
        <v>218</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row>
    <row r="95" spans="1:57">
      <c r="A95" s="340"/>
      <c r="B95" s="36" t="s">
        <v>409</v>
      </c>
      <c r="D95" s="36" t="s">
        <v>220</v>
      </c>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row>
    <row r="96" spans="1:57" ht="17">
      <c r="A96" s="340"/>
      <c r="B96" s="36" t="s">
        <v>410</v>
      </c>
      <c r="D96" s="36" t="s">
        <v>216</v>
      </c>
      <c r="E96" s="142"/>
      <c r="F96" s="142">
        <f>SUM('Workings 2'!D155:D156)</f>
        <v>911.34297331969231</v>
      </c>
      <c r="G96" s="142">
        <f>SUM('Workings 2'!E155:E156)</f>
        <v>1664.552294620923</v>
      </c>
      <c r="H96" s="142">
        <f>SUM('Workings 2'!F155:F156)</f>
        <v>2253.1833740941538</v>
      </c>
      <c r="I96" s="142">
        <f>SUM('Workings 2'!G155:G156)</f>
        <v>3265.9714806879997</v>
      </c>
      <c r="J96" s="142">
        <f>SUM('Workings 2'!H155:H156)</f>
        <v>5367.4480217033852</v>
      </c>
      <c r="K96" s="142">
        <f>SUM('Workings 2'!I155:I156)</f>
        <v>5367.4480217033852</v>
      </c>
      <c r="L96" s="142">
        <f>SUM('Workings 2'!J155:J156)</f>
        <v>5367.4480217033852</v>
      </c>
      <c r="M96" s="142">
        <f>SUM('Workings 2'!K155:K156)</f>
        <v>5367.4480217033852</v>
      </c>
      <c r="N96" s="142">
        <f>SUM('Workings 2'!L155:L156)</f>
        <v>5367.4480217033852</v>
      </c>
      <c r="O96" s="142">
        <f>SUM('Workings 2'!M155:M156)</f>
        <v>5367.4480217033852</v>
      </c>
      <c r="P96" s="142">
        <f>SUM('Workings 2'!N155:N156)</f>
        <v>5367.4480217033852</v>
      </c>
      <c r="Q96" s="142">
        <f>SUM('Workings 2'!O155:O156)</f>
        <v>5367.4480217033852</v>
      </c>
      <c r="R96" s="142">
        <f>SUM('Workings 2'!P155:P156)</f>
        <v>5367.4480217033852</v>
      </c>
      <c r="S96" s="142">
        <f>SUM('Workings 2'!Q155:Q156)</f>
        <v>5367.4480217033852</v>
      </c>
      <c r="T96" s="142">
        <f>SUM('Workings 2'!R155:R156)</f>
        <v>5367.4480217033852</v>
      </c>
      <c r="U96" s="142">
        <f>SUM('Workings 2'!S155:S156)</f>
        <v>5367.4480217033852</v>
      </c>
      <c r="V96" s="142">
        <f>SUM('Workings 2'!T155:T156)</f>
        <v>5367.4480217033852</v>
      </c>
      <c r="W96" s="142">
        <f>SUM('Workings 2'!U155:U156)</f>
        <v>5367.4480217033852</v>
      </c>
      <c r="X96" s="142">
        <f>SUM('Workings 2'!V155:V156)</f>
        <v>5367.4480217033852</v>
      </c>
      <c r="Y96" s="142">
        <f>SUM('Workings 2'!W155:W156)</f>
        <v>5367.4480217033852</v>
      </c>
      <c r="Z96" s="142">
        <f>SUM('Workings 2'!X155:X156)</f>
        <v>5367.4480217033852</v>
      </c>
      <c r="AA96" s="142">
        <f>SUM('Workings 2'!Y155:Y156)</f>
        <v>5367.4480217033852</v>
      </c>
      <c r="AB96" s="142">
        <f>SUM('Workings 2'!Z155:Z156)</f>
        <v>5367.4480217033852</v>
      </c>
      <c r="AC96" s="142"/>
      <c r="AD96" s="142">
        <f>SUM('Workings 2'!AB155:AB156)</f>
        <v>5367.4480217033852</v>
      </c>
      <c r="AE96" s="142">
        <f>SUM('Workings 2'!AC155:AC156)</f>
        <v>0</v>
      </c>
      <c r="AF96" s="142">
        <f>SUM('Workings 2'!AD155:AD156)</f>
        <v>0</v>
      </c>
      <c r="AG96" s="142">
        <f>SUM('Workings 2'!AE155:AE156)</f>
        <v>0</v>
      </c>
      <c r="AH96" s="142">
        <f>SUM('Workings 2'!AF155:AF156)</f>
        <v>0</v>
      </c>
      <c r="AI96" s="142">
        <f>SUM('Workings 2'!AG155:AG156)</f>
        <v>0</v>
      </c>
      <c r="AJ96" s="142">
        <f>SUM('Workings 2'!AH155:AH156)</f>
        <v>0</v>
      </c>
      <c r="AK96" s="142">
        <f>SUM('Workings 2'!AI155:AI156)</f>
        <v>0</v>
      </c>
      <c r="AL96" s="142">
        <f>SUM('Workings 2'!AJ155:AJ156)</f>
        <v>0</v>
      </c>
      <c r="AM96" s="142">
        <f>SUM('Workings 2'!AK155:AK156)</f>
        <v>0</v>
      </c>
      <c r="AN96" s="142">
        <f>SUM('Workings 2'!AL155:AL156)</f>
        <v>0</v>
      </c>
      <c r="AO96" s="142">
        <f>SUM('Workings 2'!AM155:AM156)</f>
        <v>0</v>
      </c>
      <c r="AP96" s="142">
        <f>SUM('Workings 2'!AN155:AN156)</f>
        <v>0</v>
      </c>
      <c r="AQ96" s="142">
        <f>SUM('Workings 2'!AO155:AO156)</f>
        <v>0</v>
      </c>
      <c r="AR96" s="142">
        <f>SUM('Workings 2'!AP155:AP156)</f>
        <v>0</v>
      </c>
      <c r="AS96" s="142">
        <f>SUM('Workings 2'!AQ155:AQ156)</f>
        <v>0</v>
      </c>
      <c r="AT96" s="142">
        <f>SUM('Workings 2'!AR155:AR156)</f>
        <v>0</v>
      </c>
      <c r="AU96" s="142"/>
      <c r="AV96" s="142">
        <f>SUM('Workings 2'!AT155:AT156)</f>
        <v>0</v>
      </c>
      <c r="AW96" s="142">
        <f>SUM('Workings 2'!AU155:AU156)</f>
        <v>0</v>
      </c>
      <c r="AX96" s="142">
        <f>SUM('Workings 2'!AV155:AV156)</f>
        <v>0</v>
      </c>
      <c r="AY96" s="142">
        <f>SUM('Workings 2'!AW155:AW156)</f>
        <v>0</v>
      </c>
      <c r="AZ96" s="142">
        <f>SUM('Workings 2'!AX155:AX156)</f>
        <v>0</v>
      </c>
      <c r="BA96" s="142">
        <f>SUM('Workings 2'!AY155:AY156)</f>
        <v>0</v>
      </c>
      <c r="BB96" s="142">
        <f>SUM('Workings 2'!AZ155:AZ156)</f>
        <v>0</v>
      </c>
      <c r="BC96" s="142">
        <f>SUM('Workings 2'!BA155:BA156)</f>
        <v>0</v>
      </c>
      <c r="BD96" s="142">
        <f>SUM('Workings 2'!BB155:BB156)</f>
        <v>0</v>
      </c>
      <c r="BE96" s="142">
        <f>SUM('Workings 2'!BC155:BC156)</f>
        <v>0</v>
      </c>
    </row>
    <row r="97" spans="1:57" ht="17">
      <c r="A97" s="340"/>
      <c r="B97" s="36" t="s">
        <v>411</v>
      </c>
      <c r="D97" s="36" t="s">
        <v>223</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row>
    <row r="98" spans="1:57" ht="17">
      <c r="A98" s="340"/>
      <c r="B98" s="36" t="s">
        <v>412</v>
      </c>
      <c r="D98" s="36" t="s">
        <v>223</v>
      </c>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row>
    <row r="99" spans="1:57">
      <c r="A99" s="340"/>
      <c r="B99" s="36" t="s">
        <v>413</v>
      </c>
      <c r="D99" s="36" t="s">
        <v>226</v>
      </c>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row>
    <row r="100" spans="1:57" ht="16.5" thickBot="1">
      <c r="C100" s="37"/>
    </row>
    <row r="101" spans="1:57" ht="16.5" thickTop="1">
      <c r="A101" s="155"/>
      <c r="B101" s="156" t="s">
        <v>227</v>
      </c>
      <c r="C101" s="156"/>
      <c r="D101" s="156" t="s">
        <v>196</v>
      </c>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row>
    <row r="102" spans="1:57">
      <c r="C102" s="37"/>
    </row>
    <row r="103" spans="1:57">
      <c r="C103" s="37"/>
    </row>
    <row r="104" spans="1:57" ht="17">
      <c r="A104" s="158"/>
      <c r="C104" s="37"/>
    </row>
    <row r="109" spans="1:57" ht="17">
      <c r="A109" s="158">
        <v>1</v>
      </c>
      <c r="B109" s="36" t="s">
        <v>228</v>
      </c>
    </row>
    <row r="110" spans="1:57">
      <c r="B110" s="160" t="s">
        <v>229</v>
      </c>
    </row>
    <row r="111" spans="1:57">
      <c r="B111" s="36" t="s">
        <v>230</v>
      </c>
    </row>
    <row r="112" spans="1:57">
      <c r="B112" s="36" t="s">
        <v>414</v>
      </c>
    </row>
    <row r="113" spans="1:3" ht="17">
      <c r="A113" s="158">
        <v>2</v>
      </c>
      <c r="B113" s="160" t="s">
        <v>232</v>
      </c>
    </row>
    <row r="114" spans="1:3">
      <c r="C114" s="37"/>
    </row>
    <row r="179" spans="2:2">
      <c r="B179" s="94" t="s">
        <v>198</v>
      </c>
    </row>
    <row r="180" spans="2:2">
      <c r="B180" s="94" t="s">
        <v>197</v>
      </c>
    </row>
    <row r="181" spans="2:2">
      <c r="B181" s="94" t="s">
        <v>233</v>
      </c>
    </row>
    <row r="182" spans="2:2">
      <c r="B182" s="94" t="s">
        <v>234</v>
      </c>
    </row>
    <row r="183" spans="2:2">
      <c r="B183" s="94" t="s">
        <v>235</v>
      </c>
    </row>
    <row r="184" spans="2:2">
      <c r="B184" s="94" t="s">
        <v>236</v>
      </c>
    </row>
    <row r="185" spans="2:2">
      <c r="B185" s="94" t="s">
        <v>237</v>
      </c>
    </row>
    <row r="186" spans="2:2">
      <c r="B186" s="94" t="s">
        <v>238</v>
      </c>
    </row>
    <row r="187" spans="2:2">
      <c r="B187" s="94" t="s">
        <v>239</v>
      </c>
    </row>
    <row r="188" spans="2:2">
      <c r="B188" s="94" t="s">
        <v>240</v>
      </c>
    </row>
    <row r="189" spans="2:2">
      <c r="B189" s="94" t="s">
        <v>241</v>
      </c>
    </row>
    <row r="190" spans="2:2">
      <c r="B190" s="94" t="s">
        <v>242</v>
      </c>
    </row>
    <row r="191" spans="2:2">
      <c r="B191" s="94" t="s">
        <v>243</v>
      </c>
    </row>
    <row r="192" spans="2:2">
      <c r="B192" s="94" t="s">
        <v>244</v>
      </c>
    </row>
    <row r="193" spans="2:2">
      <c r="B193" s="94" t="s">
        <v>245</v>
      </c>
    </row>
    <row r="194" spans="2:2">
      <c r="B194" s="94" t="s">
        <v>246</v>
      </c>
    </row>
    <row r="195" spans="2:2">
      <c r="B195" s="94" t="s">
        <v>247</v>
      </c>
    </row>
    <row r="196" spans="2:2">
      <c r="B196" s="94" t="s">
        <v>248</v>
      </c>
    </row>
    <row r="197" spans="2:2">
      <c r="B197" s="94" t="s">
        <v>249</v>
      </c>
    </row>
    <row r="198" spans="2:2">
      <c r="B198" s="94" t="s">
        <v>250</v>
      </c>
    </row>
    <row r="199" spans="2:2">
      <c r="B199" s="94" t="s">
        <v>251</v>
      </c>
    </row>
    <row r="200" spans="2:2">
      <c r="B200" s="94" t="s">
        <v>252</v>
      </c>
    </row>
    <row r="201" spans="2:2">
      <c r="B201" s="94" t="s">
        <v>253</v>
      </c>
    </row>
    <row r="202" spans="2:2">
      <c r="B202" s="94" t="s">
        <v>254</v>
      </c>
    </row>
    <row r="203" spans="2:2">
      <c r="B203" s="94" t="s">
        <v>255</v>
      </c>
    </row>
    <row r="204" spans="2:2">
      <c r="B204" s="94" t="s">
        <v>256</v>
      </c>
    </row>
    <row r="205" spans="2:2">
      <c r="B205" s="94" t="s">
        <v>257</v>
      </c>
    </row>
    <row r="206" spans="2:2">
      <c r="B206" s="94" t="s">
        <v>258</v>
      </c>
    </row>
    <row r="207" spans="2:2">
      <c r="B207" s="94" t="s">
        <v>194</v>
      </c>
    </row>
    <row r="208" spans="2:2">
      <c r="B208" s="94" t="s">
        <v>259</v>
      </c>
    </row>
    <row r="209" spans="2:2">
      <c r="B209" s="94" t="s">
        <v>260</v>
      </c>
    </row>
    <row r="210" spans="2:2">
      <c r="B210" s="94" t="s">
        <v>261</v>
      </c>
    </row>
    <row r="211" spans="2:2">
      <c r="B211" s="94" t="s">
        <v>262</v>
      </c>
    </row>
    <row r="212" spans="2:2">
      <c r="B212" s="94" t="s">
        <v>45</v>
      </c>
    </row>
    <row r="213" spans="2:2">
      <c r="B213" s="94" t="s">
        <v>263</v>
      </c>
    </row>
    <row r="214" spans="2:2">
      <c r="B214" s="94" t="s">
        <v>264</v>
      </c>
    </row>
    <row r="215" spans="2:2">
      <c r="B215" s="94" t="s">
        <v>265</v>
      </c>
    </row>
    <row r="216" spans="2:2">
      <c r="B216" s="94" t="s">
        <v>266</v>
      </c>
    </row>
    <row r="217" spans="2:2">
      <c r="B217" s="94" t="s">
        <v>267</v>
      </c>
    </row>
    <row r="218" spans="2:2">
      <c r="B218" s="94" t="s">
        <v>268</v>
      </c>
    </row>
    <row r="219" spans="2:2">
      <c r="B219" s="94" t="s">
        <v>269</v>
      </c>
    </row>
    <row r="220" spans="2:2">
      <c r="B220" s="94" t="s">
        <v>270</v>
      </c>
    </row>
    <row r="221" spans="2:2">
      <c r="B221" s="94" t="s">
        <v>271</v>
      </c>
    </row>
    <row r="222" spans="2:2">
      <c r="B222" s="94" t="s">
        <v>272</v>
      </c>
    </row>
    <row r="223" spans="2:2">
      <c r="B223" s="94" t="s">
        <v>273</v>
      </c>
    </row>
    <row r="224" spans="2:2">
      <c r="B224" s="94" t="s">
        <v>274</v>
      </c>
    </row>
    <row r="225" spans="2:2">
      <c r="B225" s="94" t="s">
        <v>275</v>
      </c>
    </row>
    <row r="226" spans="2:2">
      <c r="B226" s="94" t="s">
        <v>276</v>
      </c>
    </row>
    <row r="227" spans="2:2">
      <c r="B227" s="94" t="s">
        <v>277</v>
      </c>
    </row>
    <row r="228" spans="2:2">
      <c r="B228" s="94" t="s">
        <v>278</v>
      </c>
    </row>
    <row r="229" spans="2:2">
      <c r="B229" s="94" t="s">
        <v>279</v>
      </c>
    </row>
    <row r="230" spans="2:2">
      <c r="B230" s="94" t="s">
        <v>280</v>
      </c>
    </row>
    <row r="231" spans="2:2">
      <c r="B231" s="94" t="s">
        <v>282</v>
      </c>
    </row>
    <row r="232" spans="2:2">
      <c r="B232" s="94" t="s">
        <v>415</v>
      </c>
    </row>
    <row r="233" spans="2:2">
      <c r="B233" s="94" t="s">
        <v>283</v>
      </c>
    </row>
    <row r="234" spans="2:2">
      <c r="B234" s="94" t="s">
        <v>284</v>
      </c>
    </row>
    <row r="235" spans="2:2">
      <c r="B235" s="94" t="s">
        <v>285</v>
      </c>
    </row>
    <row r="236" spans="2:2">
      <c r="B236" s="94" t="s">
        <v>286</v>
      </c>
    </row>
    <row r="237" spans="2:2">
      <c r="B237" s="94" t="s">
        <v>287</v>
      </c>
    </row>
    <row r="238" spans="2:2">
      <c r="B238" s="94" t="s">
        <v>288</v>
      </c>
    </row>
    <row r="239" spans="2:2">
      <c r="B239" s="94" t="s">
        <v>289</v>
      </c>
    </row>
    <row r="240" spans="2:2">
      <c r="B240" s="94" t="s">
        <v>290</v>
      </c>
    </row>
    <row r="241" spans="2:2">
      <c r="B241" s="94" t="s">
        <v>291</v>
      </c>
    </row>
    <row r="242" spans="2:2">
      <c r="B242" s="94" t="s">
        <v>292</v>
      </c>
    </row>
    <row r="243" spans="2:2">
      <c r="B243" s="94" t="s">
        <v>293</v>
      </c>
    </row>
    <row r="244" spans="2:2">
      <c r="B244" s="94" t="s">
        <v>294</v>
      </c>
    </row>
    <row r="245" spans="2:2">
      <c r="B245" s="94" t="s">
        <v>295</v>
      </c>
    </row>
    <row r="246" spans="2:2">
      <c r="B246" s="94" t="s">
        <v>296</v>
      </c>
    </row>
    <row r="247" spans="2:2">
      <c r="B247" s="94" t="s">
        <v>297</v>
      </c>
    </row>
    <row r="248" spans="2:2">
      <c r="B248" s="94" t="s">
        <v>298</v>
      </c>
    </row>
    <row r="249" spans="2:2">
      <c r="B249" s="94" t="s">
        <v>299</v>
      </c>
    </row>
    <row r="250" spans="2:2">
      <c r="B250" s="94" t="s">
        <v>300</v>
      </c>
    </row>
    <row r="251" spans="2:2">
      <c r="B251" s="94" t="s">
        <v>301</v>
      </c>
    </row>
    <row r="255" spans="2:2">
      <c r="B255" s="68"/>
    </row>
    <row r="258" spans="2:2">
      <c r="B258" s="68"/>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18:B22 B26:B29" xr:uid="{8A109E63-7724-48E6-BB68-80B73B052EE4}">
      <formula1>$B$179:$B$258</formula1>
    </dataValidation>
    <dataValidation type="list" allowBlank="1" showInputMessage="1" showErrorMessage="1" sqref="B24:B25" xr:uid="{B3709833-9E08-4BE3-BC2E-73701DB9BDC7}">
      <formula1>$B$179:$B$179</formula1>
    </dataValidation>
  </dataValidations>
  <hyperlinks>
    <hyperlink ref="B110" r:id="rId1" xr:uid="{079D47EA-A8A1-4A39-8B85-93E131CF481C}"/>
    <hyperlink ref="B113" r:id="rId2" xr:uid="{C7A7F9D8-4D45-4200-B77D-C8B1945E79A6}"/>
  </hyperlinks>
  <pageMargins left="0.7" right="0.7" top="0.75" bottom="0.75" header="0.3" footer="0.3"/>
  <pageSetup paperSize="9" orientation="portrait"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CEE6A-1A99-40D9-8512-8CD08D88DF66}">
  <sheetPr codeName="Sheet13"/>
  <dimension ref="A1:CV181"/>
  <sheetViews>
    <sheetView tabSelected="1" topLeftCell="A149" zoomScale="85" zoomScaleNormal="85" workbookViewId="0">
      <selection activeCell="B133" sqref="B133"/>
    </sheetView>
  </sheetViews>
  <sheetFormatPr defaultColWidth="9" defaultRowHeight="14.5"/>
  <cols>
    <col min="1" max="1" width="5.08203125" style="23" customWidth="1"/>
    <col min="2" max="2" width="56.75" style="23" customWidth="1"/>
    <col min="3" max="8" width="12.33203125" style="23" customWidth="1"/>
    <col min="9" max="12" width="9" style="23"/>
    <col min="13" max="13" width="16.83203125" style="23" customWidth="1"/>
    <col min="14" max="16384" width="9" style="23"/>
  </cols>
  <sheetData>
    <row r="1" spans="1:100" s="14" customFormat="1" ht="19.5">
      <c r="A1" s="14" t="s">
        <v>177</v>
      </c>
    </row>
    <row r="2" spans="1:100" s="14" customFormat="1" ht="19.5">
      <c r="A2" s="14" t="s">
        <v>0</v>
      </c>
    </row>
    <row r="3" spans="1:100" s="14" customFormat="1" ht="19.5">
      <c r="A3" s="161" t="s">
        <v>534</v>
      </c>
    </row>
    <row r="4" spans="1:100" s="14" customFormat="1" ht="19.5">
      <c r="A4" s="161" t="s">
        <v>417</v>
      </c>
    </row>
    <row r="5" spans="1:100" ht="18.5">
      <c r="A5" s="189"/>
    </row>
    <row r="6" spans="1:100" ht="16.5">
      <c r="A6"/>
      <c r="B6"/>
      <c r="C6"/>
      <c r="D6"/>
      <c r="E6"/>
      <c r="F6"/>
      <c r="G6"/>
      <c r="H6"/>
      <c r="I6"/>
      <c r="J6"/>
      <c r="K6"/>
      <c r="L6"/>
      <c r="M6"/>
      <c r="N6"/>
      <c r="O6"/>
      <c r="P6"/>
      <c r="Q6"/>
      <c r="R6"/>
      <c r="S6" s="202"/>
      <c r="T6" s="202"/>
      <c r="U6" s="202"/>
      <c r="V6" s="210"/>
      <c r="W6" s="210"/>
      <c r="X6" s="210"/>
      <c r="Y6" s="210"/>
      <c r="Z6" s="211"/>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row>
    <row r="7" spans="1:100" ht="16.5">
      <c r="A7" s="201" t="s">
        <v>418</v>
      </c>
      <c r="B7" s="206"/>
      <c r="C7" s="207" t="s">
        <v>419</v>
      </c>
      <c r="D7" s="202" t="s">
        <v>420</v>
      </c>
      <c r="E7" s="202"/>
      <c r="F7" s="202"/>
      <c r="G7" s="202"/>
      <c r="H7" s="202"/>
      <c r="I7"/>
      <c r="J7"/>
      <c r="K7"/>
      <c r="L7"/>
      <c r="M7"/>
      <c r="N7" s="202"/>
      <c r="O7" s="202"/>
      <c r="P7" s="202"/>
      <c r="Q7" s="202"/>
      <c r="R7" s="202"/>
      <c r="S7" s="202"/>
      <c r="T7" s="202"/>
      <c r="U7" s="202"/>
      <c r="V7" s="202"/>
      <c r="W7" s="202"/>
      <c r="X7" s="202"/>
      <c r="Y7" s="202"/>
      <c r="Z7" s="209"/>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row>
    <row r="8" spans="1:100" ht="16.5">
      <c r="A8" s="215" t="s">
        <v>421</v>
      </c>
      <c r="B8" s="206"/>
      <c r="C8" s="207" t="s">
        <v>422</v>
      </c>
      <c r="D8" s="202"/>
      <c r="E8" s="202"/>
      <c r="F8" s="202"/>
      <c r="G8" s="202"/>
      <c r="H8" s="202"/>
      <c r="I8"/>
      <c r="J8"/>
      <c r="K8"/>
      <c r="L8"/>
      <c r="M8"/>
      <c r="N8" s="202"/>
      <c r="O8" s="202"/>
      <c r="P8" s="202"/>
      <c r="Q8" s="202"/>
      <c r="R8" s="202"/>
      <c r="S8" s="202"/>
      <c r="T8" s="202"/>
      <c r="U8" s="202"/>
      <c r="V8" s="202"/>
      <c r="W8" s="202"/>
      <c r="X8" s="202"/>
      <c r="Y8" s="202"/>
      <c r="Z8" s="209"/>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row>
    <row r="9" spans="1:100" ht="16.5">
      <c r="A9" s="223" t="s">
        <v>423</v>
      </c>
      <c r="B9" s="207"/>
      <c r="C9" s="236" t="s">
        <v>424</v>
      </c>
      <c r="D9" s="237"/>
      <c r="E9" s="215"/>
      <c r="F9" s="215"/>
      <c r="G9" s="215"/>
      <c r="H9" s="215"/>
      <c r="I9" s="236"/>
      <c r="J9" s="236"/>
      <c r="K9"/>
      <c r="L9"/>
      <c r="M9"/>
      <c r="N9" s="202"/>
      <c r="O9" s="202"/>
      <c r="P9" s="202"/>
      <c r="Q9" s="202"/>
      <c r="R9" s="202"/>
      <c r="S9" s="202"/>
      <c r="T9" s="202"/>
      <c r="U9" s="202"/>
      <c r="V9" s="202"/>
      <c r="W9" s="202"/>
      <c r="X9" s="202"/>
      <c r="Y9" s="202"/>
      <c r="Z9" s="209"/>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row>
    <row r="10" spans="1:100" ht="16.5">
      <c r="A10"/>
      <c r="B10" s="207"/>
      <c r="C10" s="236" t="s">
        <v>425</v>
      </c>
      <c r="D10" s="237"/>
      <c r="E10" s="215"/>
      <c r="F10" s="215"/>
      <c r="G10" s="215"/>
      <c r="H10" s="215"/>
      <c r="I10" s="236"/>
      <c r="J10" s="236"/>
      <c r="K10"/>
      <c r="L10"/>
      <c r="M10"/>
      <c r="N10" s="202"/>
      <c r="O10" s="202"/>
      <c r="P10" s="202"/>
      <c r="Q10" s="202"/>
      <c r="R10" s="202"/>
      <c r="S10" s="202"/>
      <c r="T10" s="202"/>
      <c r="U10" s="202"/>
      <c r="V10" s="202"/>
      <c r="W10" s="202"/>
      <c r="X10" s="202"/>
      <c r="Y10" s="202"/>
      <c r="Z10" s="209"/>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row>
    <row r="11" spans="1:100" ht="16.5">
      <c r="A11"/>
      <c r="B11" s="207"/>
      <c r="C11"/>
      <c r="D11"/>
      <c r="E11"/>
      <c r="F11"/>
      <c r="G11"/>
      <c r="H11"/>
      <c r="I11"/>
      <c r="J11"/>
      <c r="K11"/>
      <c r="L11"/>
      <c r="M11"/>
      <c r="N11" s="202"/>
      <c r="O11" s="202"/>
      <c r="P11" s="202"/>
      <c r="Q11" s="202"/>
      <c r="R11" s="202"/>
      <c r="S11" s="202"/>
      <c r="T11" s="202"/>
      <c r="U11" s="202"/>
      <c r="V11" s="202"/>
      <c r="W11" s="202"/>
      <c r="X11" s="202"/>
      <c r="Y11" s="202"/>
      <c r="Z11" s="209"/>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row>
    <row r="12" spans="1:100" ht="16.5">
      <c r="A12"/>
      <c r="B12" s="207"/>
      <c r="C12" s="202" t="s">
        <v>426</v>
      </c>
      <c r="D12" s="202" t="s">
        <v>427</v>
      </c>
      <c r="E12"/>
      <c r="F12"/>
      <c r="G12"/>
      <c r="H12"/>
      <c r="I12"/>
      <c r="J12"/>
      <c r="K12"/>
      <c r="L12"/>
      <c r="M12"/>
      <c r="N12" s="202"/>
      <c r="O12" s="202"/>
      <c r="P12" s="202"/>
      <c r="Q12" s="202"/>
      <c r="R12" s="202"/>
      <c r="S12" s="202"/>
      <c r="T12" s="202"/>
      <c r="U12" s="202"/>
      <c r="V12" s="202"/>
      <c r="W12" s="202"/>
      <c r="X12" s="202"/>
      <c r="Y12" s="202"/>
      <c r="Z12" s="209"/>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row>
    <row r="13" spans="1:100" ht="16.5">
      <c r="A13"/>
      <c r="B13" s="343" t="s">
        <v>428</v>
      </c>
      <c r="C13" s="202" t="s">
        <v>429</v>
      </c>
      <c r="D13" s="238">
        <v>1</v>
      </c>
      <c r="E13" s="239" t="s">
        <v>430</v>
      </c>
      <c r="F13"/>
      <c r="G13"/>
      <c r="H13"/>
      <c r="I13"/>
      <c r="J13"/>
      <c r="K13"/>
      <c r="L13"/>
      <c r="M13"/>
      <c r="N13" s="202"/>
      <c r="O13" s="202"/>
      <c r="P13" s="202"/>
      <c r="Q13" s="202"/>
      <c r="R13" s="202"/>
      <c r="S13" s="202"/>
      <c r="T13" s="202"/>
      <c r="U13" s="202"/>
      <c r="V13" s="202"/>
      <c r="W13" s="202"/>
      <c r="X13" s="202"/>
      <c r="Y13" s="202"/>
      <c r="Z13" s="209"/>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row>
    <row r="14" spans="1:100" ht="16.5">
      <c r="A14"/>
      <c r="B14" s="343"/>
      <c r="C14" s="202" t="s">
        <v>431</v>
      </c>
      <c r="D14" s="238">
        <v>1</v>
      </c>
      <c r="E14" s="239" t="s">
        <v>430</v>
      </c>
      <c r="F14"/>
      <c r="G14"/>
      <c r="H14"/>
      <c r="I14"/>
      <c r="J14"/>
      <c r="K14"/>
      <c r="L14"/>
      <c r="M14"/>
      <c r="N14" s="202"/>
      <c r="O14" s="202"/>
      <c r="P14" s="202"/>
      <c r="Q14" s="202"/>
      <c r="R14" s="202"/>
      <c r="S14" s="202"/>
      <c r="T14" s="202"/>
      <c r="U14" s="202"/>
      <c r="V14" s="202"/>
      <c r="W14" s="202"/>
      <c r="X14" s="202"/>
      <c r="Y14" s="202"/>
      <c r="Z14" s="209"/>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row>
    <row r="15" spans="1:100" ht="16.5">
      <c r="A15"/>
      <c r="B15" s="343"/>
      <c r="C15" s="240" t="s">
        <v>432</v>
      </c>
      <c r="D15" s="241">
        <v>0</v>
      </c>
      <c r="E15" s="242"/>
      <c r="F15"/>
      <c r="G15"/>
      <c r="H15"/>
      <c r="I15"/>
      <c r="J15"/>
      <c r="K15"/>
      <c r="L15"/>
      <c r="M15"/>
      <c r="N15" s="202"/>
      <c r="O15" s="202"/>
      <c r="P15" s="202"/>
      <c r="Q15" s="202"/>
      <c r="R15" s="202"/>
      <c r="S15" s="202"/>
      <c r="T15" s="202"/>
      <c r="U15" s="202"/>
      <c r="V15" s="202"/>
      <c r="W15" s="202"/>
      <c r="X15" s="202"/>
      <c r="Y15" s="202"/>
      <c r="Z15" s="209"/>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row>
    <row r="16" spans="1:100" ht="16.5">
      <c r="A16"/>
      <c r="B16" s="343"/>
      <c r="C16" s="202" t="s">
        <v>433</v>
      </c>
      <c r="D16" s="238">
        <v>1</v>
      </c>
      <c r="E16" s="239" t="s">
        <v>434</v>
      </c>
      <c r="F16"/>
      <c r="G16"/>
      <c r="H16"/>
      <c r="I16"/>
      <c r="J16"/>
      <c r="K16"/>
      <c r="L16"/>
      <c r="M16"/>
      <c r="N16" s="202"/>
      <c r="O16" s="202"/>
      <c r="P16" s="202"/>
      <c r="Q16" s="202"/>
      <c r="R16" s="202"/>
      <c r="S16" s="202"/>
      <c r="T16" s="202"/>
      <c r="U16" s="202"/>
      <c r="V16" s="202"/>
      <c r="W16" s="202"/>
      <c r="X16" s="202"/>
      <c r="Y16" s="202"/>
      <c r="Z16" s="209"/>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row>
    <row r="17" spans="1:100" ht="16.5">
      <c r="A17" s="243"/>
      <c r="B17" s="244"/>
      <c r="C17" s="243"/>
      <c r="D17" s="245"/>
      <c r="E17" s="246"/>
      <c r="F17" s="246"/>
      <c r="G17" s="246"/>
      <c r="H17" s="246"/>
      <c r="I17" s="243"/>
      <c r="J17" s="243"/>
      <c r="K17" s="243"/>
      <c r="L17" s="243"/>
      <c r="M17" s="243"/>
      <c r="N17" s="246"/>
      <c r="O17" s="246"/>
      <c r="P17" s="246"/>
      <c r="Q17" s="246"/>
      <c r="R17" s="246"/>
      <c r="S17" s="246"/>
      <c r="T17" s="246"/>
      <c r="U17" s="246"/>
      <c r="V17" s="246"/>
      <c r="W17" s="246"/>
      <c r="X17" s="246"/>
      <c r="Y17" s="246"/>
      <c r="Z17" s="247"/>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02"/>
      <c r="CP17" s="202"/>
      <c r="CQ17" s="202"/>
      <c r="CR17" s="202"/>
      <c r="CS17" s="202"/>
      <c r="CT17" s="202"/>
      <c r="CU17" s="202"/>
      <c r="CV17" s="202"/>
    </row>
    <row r="18" spans="1:100" ht="16.5">
      <c r="A18"/>
      <c r="B18" s="204"/>
      <c r="C18" s="207" t="s">
        <v>435</v>
      </c>
      <c r="D18" s="205"/>
      <c r="E18" s="202"/>
      <c r="F18" s="202"/>
      <c r="G18" s="202"/>
      <c r="H18" s="202"/>
      <c r="I18" s="202"/>
      <c r="J18"/>
      <c r="K18"/>
      <c r="L18"/>
      <c r="M18"/>
      <c r="N18" s="202"/>
      <c r="O18" s="202"/>
      <c r="P18" s="202"/>
      <c r="Q18" s="202"/>
      <c r="R18" s="202"/>
      <c r="S18" s="202"/>
      <c r="T18" s="202"/>
      <c r="U18" s="202"/>
      <c r="V18" s="202"/>
      <c r="W18" s="202"/>
      <c r="X18" s="202"/>
      <c r="Y18" s="202"/>
      <c r="Z18" s="209"/>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row>
    <row r="19" spans="1:100" ht="16.5">
      <c r="A19"/>
      <c r="B19" s="219"/>
      <c r="C19" s="202"/>
      <c r="D19" s="205"/>
      <c r="E19" s="301" t="s">
        <v>436</v>
      </c>
      <c r="F19" s="202"/>
      <c r="G19" s="344" t="s">
        <v>437</v>
      </c>
      <c r="H19" s="344"/>
      <c r="I19" s="344"/>
      <c r="J19" s="344"/>
      <c r="K19"/>
      <c r="L19"/>
      <c r="M19"/>
      <c r="N19" s="202"/>
      <c r="O19" s="202"/>
      <c r="P19" s="202"/>
      <c r="Q19" s="202"/>
      <c r="R19" s="202"/>
      <c r="S19" s="202"/>
      <c r="T19" s="202"/>
      <c r="U19" s="202"/>
      <c r="V19" s="202"/>
      <c r="W19" s="202"/>
      <c r="X19" s="202"/>
      <c r="Y19" s="202"/>
      <c r="Z19" s="209"/>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row>
    <row r="20" spans="1:100" ht="82.5">
      <c r="A20" s="202"/>
      <c r="B20" s="219"/>
      <c r="C20" s="248" t="s">
        <v>438</v>
      </c>
      <c r="D20" s="249" t="s">
        <v>439</v>
      </c>
      <c r="E20" s="250" t="s">
        <v>440</v>
      </c>
      <c r="F20" s="249" t="s">
        <v>441</v>
      </c>
      <c r="G20" s="249" t="s">
        <v>442</v>
      </c>
      <c r="H20" s="249" t="s">
        <v>443</v>
      </c>
      <c r="I20" s="251" t="s">
        <v>444</v>
      </c>
      <c r="J20" s="249" t="s">
        <v>445</v>
      </c>
      <c r="K20" s="252" t="s">
        <v>446</v>
      </c>
      <c r="L20" s="202"/>
      <c r="M20" s="202"/>
      <c r="N20" s="202"/>
      <c r="O20" s="202"/>
      <c r="P20" s="202"/>
      <c r="Q20" s="202"/>
      <c r="R20" s="202"/>
      <c r="S20" s="202"/>
      <c r="T20" s="202"/>
      <c r="U20" s="202"/>
      <c r="V20" s="202"/>
      <c r="W20" s="202"/>
      <c r="X20" s="209"/>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row>
    <row r="21" spans="1:100" ht="16.5">
      <c r="A21" s="202"/>
      <c r="B21" s="221"/>
      <c r="C21" s="253" t="s">
        <v>447</v>
      </c>
      <c r="D21" s="254">
        <v>126.44</v>
      </c>
      <c r="E21" s="255">
        <v>3</v>
      </c>
      <c r="F21" s="256" t="s">
        <v>448</v>
      </c>
      <c r="G21" s="257">
        <f>$D$13*Table212148[[#This Row],[Building footpring area (m2)]]</f>
        <v>126.44</v>
      </c>
      <c r="H21" s="257">
        <f>$D$14*Table212148[[#This Row],[Building footpring area (m2)]]</f>
        <v>126.44</v>
      </c>
      <c r="I21" s="258">
        <f>$D$15*Table212148[[#This Row],[Building footpring area (m2)]]</f>
        <v>0</v>
      </c>
      <c r="J21" s="257">
        <f>$D$16*Table212148[[#This Row],[Building footpring area (m2)]]</f>
        <v>126.44</v>
      </c>
      <c r="K21" s="259" t="s">
        <v>448</v>
      </c>
      <c r="L21" s="202"/>
      <c r="M21" s="202"/>
      <c r="N21" s="202"/>
      <c r="O21" s="202"/>
      <c r="P21" s="202"/>
      <c r="Q21" s="202"/>
      <c r="R21" s="202"/>
      <c r="S21" s="202"/>
      <c r="T21" s="202"/>
      <c r="U21" s="202"/>
      <c r="V21" s="202"/>
      <c r="W21" s="202"/>
      <c r="X21" s="209"/>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row>
    <row r="22" spans="1:100" ht="16.5">
      <c r="A22" s="202"/>
      <c r="B22" s="219"/>
      <c r="C22" s="253" t="s">
        <v>449</v>
      </c>
      <c r="D22" s="254">
        <v>133.16999999999999</v>
      </c>
      <c r="E22" s="255">
        <v>2</v>
      </c>
      <c r="F22" s="256" t="s">
        <v>448</v>
      </c>
      <c r="G22" s="257">
        <f>$D$13*Table212148[[#This Row],[Building footpring area (m2)]]</f>
        <v>133.16999999999999</v>
      </c>
      <c r="H22" s="257">
        <f>$D$14*Table212148[[#This Row],[Building footpring area (m2)]]</f>
        <v>133.16999999999999</v>
      </c>
      <c r="I22" s="258">
        <f>$D$15*Table212148[[#This Row],[Building footpring area (m2)]]</f>
        <v>0</v>
      </c>
      <c r="J22" s="257">
        <f>$D$16*Table212148[[#This Row],[Building footpring area (m2)]]</f>
        <v>133.16999999999999</v>
      </c>
      <c r="K22" s="260" t="s">
        <v>448</v>
      </c>
      <c r="L22" s="202"/>
      <c r="M22" s="202"/>
      <c r="N22" s="202"/>
      <c r="O22" s="202"/>
      <c r="P22" s="202"/>
      <c r="Q22" s="202"/>
      <c r="R22" s="202"/>
      <c r="S22" s="202"/>
      <c r="T22" s="202"/>
      <c r="U22" s="202"/>
      <c r="V22" s="202"/>
      <c r="W22" s="202"/>
      <c r="X22" s="209"/>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row>
    <row r="23" spans="1:100" ht="16.5">
      <c r="A23" s="202"/>
      <c r="B23" s="219"/>
      <c r="C23" s="211" t="s">
        <v>450</v>
      </c>
      <c r="D23" s="261">
        <v>138.77000000000001</v>
      </c>
      <c r="E23" s="255">
        <v>1</v>
      </c>
      <c r="F23" s="256" t="s">
        <v>448</v>
      </c>
      <c r="G23" s="257">
        <f>$D$13*Table212148[[#This Row],[Building footpring area (m2)]]</f>
        <v>138.77000000000001</v>
      </c>
      <c r="H23" s="257">
        <f>$D$14*Table212148[[#This Row],[Building footpring area (m2)]]</f>
        <v>138.77000000000001</v>
      </c>
      <c r="I23" s="258">
        <f>$D$15*Table212148[[#This Row],[Building footpring area (m2)]]</f>
        <v>0</v>
      </c>
      <c r="J23" s="257">
        <f>$D$16*Table212148[[#This Row],[Building footpring area (m2)]]</f>
        <v>138.77000000000001</v>
      </c>
      <c r="K23" s="260" t="s">
        <v>448</v>
      </c>
      <c r="L23" s="202"/>
      <c r="M23" s="202"/>
      <c r="N23" s="202"/>
      <c r="O23" s="202"/>
      <c r="P23" s="202"/>
      <c r="Q23" s="202"/>
      <c r="R23" s="202"/>
      <c r="S23" s="202"/>
      <c r="T23" s="202"/>
      <c r="U23" s="202"/>
      <c r="V23" s="202"/>
      <c r="W23" s="202"/>
      <c r="X23" s="209"/>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row>
    <row r="24" spans="1:100" ht="16.5">
      <c r="A24" s="202"/>
      <c r="B24" s="219"/>
      <c r="C24" s="253" t="s">
        <v>451</v>
      </c>
      <c r="D24" s="254">
        <f>132.79*10</f>
        <v>1327.8999999999999</v>
      </c>
      <c r="E24" s="255">
        <v>4</v>
      </c>
      <c r="F24" s="256" t="s">
        <v>448</v>
      </c>
      <c r="G24" s="257">
        <f>$D$13*Table212148[[#This Row],[Building footpring area (m2)]]</f>
        <v>1327.8999999999999</v>
      </c>
      <c r="H24" s="257">
        <f>$D$14*Table212148[[#This Row],[Building footpring area (m2)]]</f>
        <v>1327.8999999999999</v>
      </c>
      <c r="I24" s="258">
        <f>$D$15*Table212148[[#This Row],[Building footpring area (m2)]]</f>
        <v>0</v>
      </c>
      <c r="J24" s="257">
        <f>$D$16*Table212148[[#This Row],[Building footpring area (m2)]]</f>
        <v>1327.8999999999999</v>
      </c>
      <c r="K24" s="262" t="s">
        <v>448</v>
      </c>
      <c r="L24" s="202"/>
      <c r="M24" s="202"/>
      <c r="N24" s="202"/>
      <c r="O24" s="202"/>
      <c r="P24" s="202"/>
      <c r="Q24" s="202"/>
      <c r="R24" s="202"/>
      <c r="S24" s="202"/>
      <c r="T24" s="202"/>
      <c r="U24" s="202"/>
      <c r="V24" s="202"/>
      <c r="W24" s="202"/>
      <c r="X24" s="209"/>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c r="BM24" s="202"/>
      <c r="BN24" s="202"/>
      <c r="BO24" s="202"/>
      <c r="BP24" s="202"/>
      <c r="BQ24" s="202"/>
      <c r="BR24" s="202"/>
      <c r="BS24" s="202"/>
      <c r="BT24" s="202"/>
      <c r="BU24" s="202"/>
      <c r="BV24" s="202"/>
      <c r="BW24" s="202"/>
      <c r="BX24" s="202"/>
      <c r="BY24" s="202"/>
      <c r="BZ24" s="202"/>
      <c r="CA24" s="202"/>
      <c r="CB24" s="202"/>
      <c r="CC24" s="202"/>
      <c r="CD24" s="202"/>
      <c r="CE24" s="202"/>
      <c r="CF24" s="202"/>
      <c r="CG24" s="202"/>
      <c r="CH24" s="202"/>
      <c r="CI24" s="202"/>
      <c r="CJ24" s="202"/>
      <c r="CK24" s="202"/>
      <c r="CL24" s="202"/>
      <c r="CM24" s="202"/>
      <c r="CN24" s="202"/>
      <c r="CO24" s="202"/>
      <c r="CP24" s="202"/>
      <c r="CQ24" s="202"/>
      <c r="CR24" s="202"/>
      <c r="CS24" s="202"/>
      <c r="CT24" s="202"/>
      <c r="CU24" s="202"/>
      <c r="CV24" s="202"/>
    </row>
    <row r="25" spans="1:100" ht="16.5">
      <c r="A25" s="202"/>
      <c r="B25" s="222"/>
      <c r="C25" s="202"/>
      <c r="D25" s="205"/>
      <c r="E25" s="202"/>
      <c r="F25" s="202"/>
      <c r="G25" s="202"/>
      <c r="H25" s="202"/>
      <c r="I25" s="202"/>
      <c r="J25" s="202"/>
      <c r="K25" s="202"/>
      <c r="L25" s="202"/>
      <c r="M25" s="202"/>
      <c r="N25" s="202"/>
      <c r="O25" s="202"/>
      <c r="P25" s="202"/>
      <c r="Q25" s="202"/>
      <c r="R25" s="202"/>
      <c r="S25" s="202"/>
      <c r="T25" s="202"/>
      <c r="U25" s="202"/>
      <c r="V25" s="202"/>
      <c r="W25" s="202"/>
      <c r="X25" s="202"/>
      <c r="Y25" s="202"/>
      <c r="Z25" s="209"/>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c r="BA25" s="202"/>
      <c r="BB25" s="202"/>
      <c r="BC25" s="202"/>
      <c r="BD25" s="202"/>
      <c r="BE25" s="202"/>
      <c r="BF25" s="202"/>
      <c r="BG25" s="202"/>
      <c r="BH25" s="202"/>
      <c r="BI25" s="202"/>
      <c r="BJ25" s="202"/>
      <c r="BK25" s="202"/>
      <c r="BL25" s="202"/>
      <c r="BM25" s="202"/>
      <c r="BN25" s="202"/>
      <c r="BO25" s="202"/>
      <c r="BP25" s="202"/>
      <c r="BQ25" s="202"/>
      <c r="BR25" s="202"/>
      <c r="BS25" s="202"/>
      <c r="BT25" s="202"/>
      <c r="BU25" s="202"/>
      <c r="BV25" s="202"/>
      <c r="BW25" s="202"/>
      <c r="BX25" s="202"/>
      <c r="BY25" s="202"/>
      <c r="BZ25" s="202"/>
      <c r="CA25" s="202"/>
      <c r="CB25" s="202"/>
      <c r="CC25" s="202"/>
      <c r="CD25" s="202"/>
      <c r="CE25" s="202"/>
      <c r="CF25" s="202"/>
      <c r="CG25" s="202"/>
      <c r="CH25" s="202"/>
      <c r="CI25" s="202"/>
      <c r="CJ25" s="202"/>
      <c r="CK25" s="202"/>
      <c r="CL25" s="202"/>
      <c r="CM25" s="202"/>
      <c r="CN25" s="202"/>
      <c r="CO25" s="202"/>
      <c r="CP25" s="202"/>
      <c r="CQ25" s="202"/>
      <c r="CR25" s="202"/>
      <c r="CS25" s="202"/>
      <c r="CT25" s="202"/>
      <c r="CU25" s="202"/>
      <c r="CV25" s="202"/>
    </row>
    <row r="26" spans="1:100" ht="16.5">
      <c r="A26" s="202"/>
      <c r="B26" s="221"/>
      <c r="C26" s="207" t="s">
        <v>452</v>
      </c>
      <c r="D26" s="202"/>
      <c r="E26"/>
      <c r="F26" s="202"/>
      <c r="G26" s="202"/>
      <c r="H26" s="202"/>
      <c r="I26" s="202"/>
      <c r="J26" s="202"/>
      <c r="K26" s="202"/>
      <c r="L26" s="202"/>
      <c r="M26" s="202"/>
      <c r="N26" s="202"/>
      <c r="O26" s="202"/>
      <c r="P26" s="202"/>
      <c r="Q26" s="202"/>
      <c r="R26" s="202"/>
      <c r="S26" s="202"/>
      <c r="T26" s="202"/>
      <c r="U26" s="202"/>
      <c r="V26" s="202"/>
      <c r="W26" s="202"/>
      <c r="X26" s="202"/>
      <c r="Y26" s="202"/>
      <c r="Z26" s="209"/>
      <c r="AA26" s="202"/>
      <c r="AB26" s="202"/>
      <c r="AC26" s="202"/>
      <c r="AD26" s="202"/>
      <c r="AE26" s="202"/>
      <c r="AF26" s="202"/>
      <c r="AG26" s="202"/>
      <c r="AH26" s="202"/>
      <c r="AI26" s="202"/>
      <c r="AJ26" s="202"/>
      <c r="AK26" s="202"/>
      <c r="AL26" s="202"/>
      <c r="AM26" s="202"/>
      <c r="AN26" s="202"/>
      <c r="AO26" s="202"/>
      <c r="AP26" s="202"/>
      <c r="AQ26" s="202"/>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2"/>
      <c r="BW26" s="202"/>
      <c r="BX26" s="202"/>
      <c r="BY26" s="202"/>
      <c r="BZ26" s="202"/>
      <c r="CA26" s="202"/>
      <c r="CB26" s="202"/>
      <c r="CC26" s="202"/>
      <c r="CD26" s="202"/>
      <c r="CE26" s="202"/>
      <c r="CF26" s="202"/>
      <c r="CG26" s="202"/>
      <c r="CH26" s="202"/>
      <c r="CI26" s="202"/>
      <c r="CJ26" s="202"/>
      <c r="CK26" s="202"/>
      <c r="CL26" s="202"/>
      <c r="CM26" s="202"/>
      <c r="CN26" s="202"/>
      <c r="CO26" s="202"/>
      <c r="CP26" s="202"/>
      <c r="CQ26" s="202"/>
      <c r="CR26" s="202"/>
      <c r="CS26" s="202"/>
      <c r="CT26" s="202"/>
      <c r="CU26" s="202"/>
      <c r="CV26" s="202"/>
    </row>
    <row r="27" spans="1:100" ht="16.5">
      <c r="A27" s="202"/>
      <c r="B27" s="219"/>
      <c r="C27" s="202"/>
      <c r="D27" s="202"/>
      <c r="E27" s="301" t="s">
        <v>436</v>
      </c>
      <c r="F27" s="202"/>
      <c r="G27" s="344" t="s">
        <v>437</v>
      </c>
      <c r="H27" s="344"/>
      <c r="I27" s="344"/>
      <c r="J27" s="344"/>
      <c r="K27" s="202"/>
      <c r="L27" s="202"/>
      <c r="M27" s="202"/>
      <c r="N27" s="202"/>
      <c r="O27" s="202"/>
      <c r="P27" s="202"/>
      <c r="Q27" s="202"/>
      <c r="R27" s="202"/>
      <c r="S27" s="202"/>
      <c r="T27" s="202"/>
      <c r="U27" s="202"/>
      <c r="V27" s="202"/>
      <c r="W27" s="202"/>
      <c r="X27" s="202"/>
      <c r="Y27" s="202"/>
      <c r="Z27" s="209"/>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row>
    <row r="28" spans="1:100" ht="82.5">
      <c r="A28" s="202"/>
      <c r="B28" s="219"/>
      <c r="C28" s="263" t="s">
        <v>438</v>
      </c>
      <c r="D28" s="249" t="s">
        <v>439</v>
      </c>
      <c r="E28" s="264" t="s">
        <v>440</v>
      </c>
      <c r="F28" s="265" t="s">
        <v>441</v>
      </c>
      <c r="G28" s="249" t="s">
        <v>442</v>
      </c>
      <c r="H28" s="249" t="s">
        <v>443</v>
      </c>
      <c r="I28" s="251" t="s">
        <v>444</v>
      </c>
      <c r="J28" s="249" t="s">
        <v>445</v>
      </c>
      <c r="K28" s="252" t="s">
        <v>446</v>
      </c>
      <c r="L28" s="202"/>
      <c r="M28" s="202"/>
      <c r="N28" s="202"/>
      <c r="O28" s="202"/>
      <c r="P28" s="202"/>
      <c r="Q28" s="202"/>
      <c r="R28" s="202"/>
      <c r="S28" s="202"/>
      <c r="T28" s="202"/>
      <c r="U28" s="202"/>
      <c r="V28" s="202"/>
      <c r="W28" s="202"/>
      <c r="X28" s="209"/>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2"/>
      <c r="BR28" s="202"/>
      <c r="BS28" s="202"/>
      <c r="BT28" s="202"/>
      <c r="BU28" s="202"/>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row>
    <row r="29" spans="1:100" ht="16.5">
      <c r="A29"/>
      <c r="B29" s="219"/>
      <c r="C29" s="253" t="s">
        <v>453</v>
      </c>
      <c r="D29" s="254">
        <v>441.01</v>
      </c>
      <c r="E29" s="266">
        <v>1</v>
      </c>
      <c r="F29" s="256" t="s">
        <v>448</v>
      </c>
      <c r="G29" s="257">
        <f>$D$13*Table313159[[#This Row],[Building footpring area (m2)]]</f>
        <v>441.01</v>
      </c>
      <c r="H29" s="257">
        <f>$D$14*Table313159[[#This Row],[Building footpring area (m2)]]</f>
        <v>441.01</v>
      </c>
      <c r="I29" s="258">
        <f>$D$15*Table313159[[#This Row],[Building footpring area (m2)]]</f>
        <v>0</v>
      </c>
      <c r="J29" s="257">
        <f>$D$16*Table313159[[#This Row],[Building footpring area (m2)]]</f>
        <v>441.01</v>
      </c>
      <c r="K29" s="267" t="s">
        <v>454</v>
      </c>
      <c r="L29" s="220" t="s">
        <v>455</v>
      </c>
      <c r="M29" s="202"/>
      <c r="N29" s="202"/>
      <c r="O29" s="202"/>
      <c r="P29" s="202"/>
      <c r="Q29" s="202"/>
      <c r="R29" s="202"/>
      <c r="S29" s="202"/>
      <c r="T29" s="202"/>
      <c r="U29" s="202"/>
      <c r="V29" s="202"/>
      <c r="W29" s="202"/>
      <c r="X29" s="209"/>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row>
    <row r="30" spans="1:100" ht="16.5">
      <c r="A30"/>
      <c r="B30" s="219"/>
      <c r="C30" s="253" t="s">
        <v>456</v>
      </c>
      <c r="D30" s="254">
        <v>433.74</v>
      </c>
      <c r="E30" s="266">
        <v>1</v>
      </c>
      <c r="F30" s="256" t="s">
        <v>448</v>
      </c>
      <c r="G30" s="257">
        <f>$D$13*Table313159[[#This Row],[Building footpring area (m2)]]</f>
        <v>433.74</v>
      </c>
      <c r="H30" s="257">
        <f>$D$14*Table313159[[#This Row],[Building footpring area (m2)]]</f>
        <v>433.74</v>
      </c>
      <c r="I30" s="258">
        <f>$D$15*Table313159[[#This Row],[Building footpring area (m2)]]</f>
        <v>0</v>
      </c>
      <c r="J30" s="257">
        <f>$D$16*Table313159[[#This Row],[Building footpring area (m2)]]</f>
        <v>433.74</v>
      </c>
      <c r="K30" s="267" t="s">
        <v>454</v>
      </c>
      <c r="L30" s="202"/>
      <c r="M30" s="202"/>
      <c r="N30" s="202"/>
      <c r="O30" s="202"/>
      <c r="P30" s="202"/>
      <c r="Q30" s="202"/>
      <c r="R30" s="202"/>
      <c r="S30" s="202"/>
      <c r="T30" s="202"/>
      <c r="U30" s="202"/>
      <c r="V30" s="202"/>
      <c r="W30" s="202"/>
      <c r="X30" s="209"/>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row>
    <row r="31" spans="1:100" ht="16.5">
      <c r="A31"/>
      <c r="B31" s="219"/>
      <c r="C31" s="253" t="s">
        <v>457</v>
      </c>
      <c r="D31" s="254">
        <v>393.34</v>
      </c>
      <c r="E31" s="266">
        <v>1</v>
      </c>
      <c r="F31" s="256" t="s">
        <v>448</v>
      </c>
      <c r="G31" s="257">
        <f>$D$13*Table313159[[#This Row],[Building footpring area (m2)]]</f>
        <v>393.34</v>
      </c>
      <c r="H31" s="257">
        <f>$D$14*Table313159[[#This Row],[Building footpring area (m2)]]</f>
        <v>393.34</v>
      </c>
      <c r="I31" s="258">
        <f>$D$15*Table313159[[#This Row],[Building footpring area (m2)]]</f>
        <v>0</v>
      </c>
      <c r="J31" s="257">
        <f>$D$16*Table313159[[#This Row],[Building footpring area (m2)]]</f>
        <v>393.34</v>
      </c>
      <c r="K31" s="267" t="s">
        <v>454</v>
      </c>
      <c r="L31" s="202"/>
      <c r="M31" s="202"/>
      <c r="N31" s="202"/>
      <c r="O31" s="202"/>
      <c r="P31" s="202"/>
      <c r="Q31" s="202"/>
      <c r="R31" s="202"/>
      <c r="S31" s="202"/>
      <c r="T31" s="202"/>
      <c r="U31" s="202"/>
      <c r="V31" s="202"/>
      <c r="W31" s="202"/>
      <c r="X31" s="209"/>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row>
    <row r="32" spans="1:100" ht="16.5">
      <c r="A32"/>
      <c r="B32" s="219"/>
      <c r="C32" s="253" t="s">
        <v>458</v>
      </c>
      <c r="D32" s="254">
        <v>393.05</v>
      </c>
      <c r="E32" s="266">
        <v>1</v>
      </c>
      <c r="F32" s="256" t="s">
        <v>448</v>
      </c>
      <c r="G32" s="257">
        <f>$D$13*Table313159[[#This Row],[Building footpring area (m2)]]</f>
        <v>393.05</v>
      </c>
      <c r="H32" s="257">
        <f>$D$14*Table313159[[#This Row],[Building footpring area (m2)]]</f>
        <v>393.05</v>
      </c>
      <c r="I32" s="258">
        <f>$D$15*Table313159[[#This Row],[Building footpring area (m2)]]</f>
        <v>0</v>
      </c>
      <c r="J32" s="257">
        <f>$D$16*Table313159[[#This Row],[Building footpring area (m2)]]</f>
        <v>393.05</v>
      </c>
      <c r="K32" s="267" t="s">
        <v>454</v>
      </c>
      <c r="L32" s="202"/>
      <c r="M32" s="202"/>
      <c r="N32" s="202"/>
      <c r="O32" s="202"/>
      <c r="P32" s="202"/>
      <c r="Q32" s="202"/>
      <c r="R32" s="202"/>
      <c r="S32" s="202"/>
      <c r="T32" s="202"/>
      <c r="U32" s="202"/>
      <c r="V32" s="202"/>
      <c r="W32" s="202"/>
      <c r="X32" s="209"/>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row>
    <row r="33" spans="1:100" ht="16.5">
      <c r="A33"/>
      <c r="B33" s="219"/>
      <c r="C33" s="253" t="s">
        <v>459</v>
      </c>
      <c r="D33" s="254">
        <v>349.37</v>
      </c>
      <c r="E33" s="266">
        <v>2</v>
      </c>
      <c r="F33" s="256" t="s">
        <v>448</v>
      </c>
      <c r="G33" s="257">
        <f>$D$13*Table313159[[#This Row],[Building footpring area (m2)]]</f>
        <v>349.37</v>
      </c>
      <c r="H33" s="257">
        <f>$D$14*Table313159[[#This Row],[Building footpring area (m2)]]</f>
        <v>349.37</v>
      </c>
      <c r="I33" s="258">
        <f>$D$15*Table313159[[#This Row],[Building footpring area (m2)]]</f>
        <v>0</v>
      </c>
      <c r="J33" s="257">
        <f>$D$16*Table313159[[#This Row],[Building footpring area (m2)]]</f>
        <v>349.37</v>
      </c>
      <c r="K33" s="267" t="s">
        <v>454</v>
      </c>
      <c r="L33" s="202"/>
      <c r="M33" s="202"/>
      <c r="N33" s="202"/>
      <c r="O33" s="202"/>
      <c r="P33" s="202"/>
      <c r="Q33" s="202"/>
      <c r="R33" s="202"/>
      <c r="S33" s="202"/>
      <c r="T33" s="202"/>
      <c r="U33" s="202"/>
      <c r="V33" s="202"/>
      <c r="W33" s="202"/>
      <c r="X33" s="209"/>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row>
    <row r="34" spans="1:100" ht="16.5">
      <c r="A34"/>
      <c r="B34" s="219"/>
      <c r="C34" s="253" t="s">
        <v>460</v>
      </c>
      <c r="D34" s="254">
        <v>345.43</v>
      </c>
      <c r="E34" s="266">
        <v>2</v>
      </c>
      <c r="F34" s="256" t="s">
        <v>448</v>
      </c>
      <c r="G34" s="257">
        <f>$D$13*Table313159[[#This Row],[Building footpring area (m2)]]</f>
        <v>345.43</v>
      </c>
      <c r="H34" s="257">
        <f>$D$14*Table313159[[#This Row],[Building footpring area (m2)]]</f>
        <v>345.43</v>
      </c>
      <c r="I34" s="258">
        <f>$D$15*Table313159[[#This Row],[Building footpring area (m2)]]</f>
        <v>0</v>
      </c>
      <c r="J34" s="257">
        <f>$D$16*Table313159[[#This Row],[Building footpring area (m2)]]</f>
        <v>345.43</v>
      </c>
      <c r="K34" s="267" t="s">
        <v>454</v>
      </c>
      <c r="L34" s="202"/>
      <c r="M34" s="202"/>
      <c r="N34" s="202"/>
      <c r="O34" s="202"/>
      <c r="P34" s="202"/>
      <c r="Q34" s="202"/>
      <c r="R34" s="202"/>
      <c r="S34" s="202"/>
      <c r="T34" s="202"/>
      <c r="U34" s="202"/>
      <c r="V34" s="202"/>
      <c r="W34" s="202"/>
      <c r="X34" s="209"/>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row>
    <row r="35" spans="1:100" ht="16.5">
      <c r="A35"/>
      <c r="B35" s="219"/>
      <c r="C35" s="253" t="s">
        <v>461</v>
      </c>
      <c r="D35" s="254">
        <v>330.33</v>
      </c>
      <c r="E35" s="266">
        <v>2</v>
      </c>
      <c r="F35" s="256" t="s">
        <v>448</v>
      </c>
      <c r="G35" s="257">
        <f>$D$13*Table313159[[#This Row],[Building footpring area (m2)]]</f>
        <v>330.33</v>
      </c>
      <c r="H35" s="257">
        <f>$D$14*Table313159[[#This Row],[Building footpring area (m2)]]</f>
        <v>330.33</v>
      </c>
      <c r="I35" s="258">
        <f>$D$15*Table313159[[#This Row],[Building footpring area (m2)]]</f>
        <v>0</v>
      </c>
      <c r="J35" s="257">
        <f>$D$16*Table313159[[#This Row],[Building footpring area (m2)]]</f>
        <v>330.33</v>
      </c>
      <c r="K35" s="267" t="s">
        <v>454</v>
      </c>
      <c r="L35" s="202"/>
      <c r="M35" s="202"/>
      <c r="N35" s="202"/>
      <c r="O35" s="202"/>
      <c r="P35" s="202"/>
      <c r="Q35" s="202"/>
      <c r="R35" s="202"/>
      <c r="S35" s="202"/>
      <c r="T35" s="202"/>
      <c r="U35" s="202"/>
      <c r="V35" s="202"/>
      <c r="W35" s="202"/>
      <c r="X35" s="209"/>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row>
    <row r="36" spans="1:100" ht="16.5">
      <c r="A36"/>
      <c r="B36" s="219"/>
      <c r="C36" s="253" t="s">
        <v>462</v>
      </c>
      <c r="D36" s="254">
        <v>325.8</v>
      </c>
      <c r="E36" s="266">
        <v>2</v>
      </c>
      <c r="F36" s="256" t="s">
        <v>448</v>
      </c>
      <c r="G36" s="257">
        <f>$D$13*Table313159[[#This Row],[Building footpring area (m2)]]</f>
        <v>325.8</v>
      </c>
      <c r="H36" s="257">
        <f>$D$14*Table313159[[#This Row],[Building footpring area (m2)]]</f>
        <v>325.8</v>
      </c>
      <c r="I36" s="258">
        <f>$D$15*Table313159[[#This Row],[Building footpring area (m2)]]</f>
        <v>0</v>
      </c>
      <c r="J36" s="257">
        <f>$D$16*Table313159[[#This Row],[Building footpring area (m2)]]</f>
        <v>325.8</v>
      </c>
      <c r="K36" s="267" t="s">
        <v>454</v>
      </c>
      <c r="L36" s="202"/>
      <c r="M36" s="202"/>
      <c r="N36" s="202"/>
      <c r="O36" s="202"/>
      <c r="P36" s="202"/>
      <c r="Q36" s="202"/>
      <c r="R36" s="202"/>
      <c r="S36" s="202"/>
      <c r="T36" s="202"/>
      <c r="U36" s="202"/>
      <c r="V36" s="202"/>
      <c r="W36" s="202"/>
      <c r="X36" s="209"/>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row>
    <row r="37" spans="1:100" ht="16.5">
      <c r="A37"/>
      <c r="B37" s="219"/>
      <c r="C37" s="253" t="s">
        <v>463</v>
      </c>
      <c r="D37" s="254">
        <v>301.56</v>
      </c>
      <c r="E37" s="266">
        <v>3</v>
      </c>
      <c r="F37" s="256" t="s">
        <v>448</v>
      </c>
      <c r="G37" s="257">
        <f>$D$13*Table313159[[#This Row],[Building footpring area (m2)]]</f>
        <v>301.56</v>
      </c>
      <c r="H37" s="257">
        <f>$D$14*Table313159[[#This Row],[Building footpring area (m2)]]</f>
        <v>301.56</v>
      </c>
      <c r="I37" s="258">
        <f>$D$15*Table313159[[#This Row],[Building footpring area (m2)]]</f>
        <v>0</v>
      </c>
      <c r="J37" s="257">
        <f>$D$16*Table313159[[#This Row],[Building footpring area (m2)]]</f>
        <v>301.56</v>
      </c>
      <c r="K37" s="267" t="s">
        <v>454</v>
      </c>
      <c r="L37" s="202"/>
      <c r="M37" s="202"/>
      <c r="N37" s="202"/>
      <c r="O37" s="202"/>
      <c r="P37" s="202"/>
      <c r="Q37" s="202"/>
      <c r="R37" s="202"/>
      <c r="S37" s="202"/>
      <c r="T37" s="202"/>
      <c r="U37" s="202"/>
      <c r="V37" s="202"/>
      <c r="W37" s="202"/>
      <c r="X37" s="209"/>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2"/>
      <c r="BR37" s="202"/>
      <c r="BS37" s="202"/>
      <c r="BT37" s="202"/>
      <c r="BU37" s="20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row>
    <row r="38" spans="1:100" ht="16.5">
      <c r="A38"/>
      <c r="B38" s="219"/>
      <c r="C38" s="253" t="s">
        <v>464</v>
      </c>
      <c r="D38" s="254">
        <v>281.69</v>
      </c>
      <c r="E38" s="266">
        <v>3</v>
      </c>
      <c r="F38" s="256" t="s">
        <v>448</v>
      </c>
      <c r="G38" s="257">
        <f>$D$13*Table313159[[#This Row],[Building footpring area (m2)]]</f>
        <v>281.69</v>
      </c>
      <c r="H38" s="257">
        <f>$D$14*Table313159[[#This Row],[Building footpring area (m2)]]</f>
        <v>281.69</v>
      </c>
      <c r="I38" s="258">
        <f>$D$15*Table313159[[#This Row],[Building footpring area (m2)]]</f>
        <v>0</v>
      </c>
      <c r="J38" s="257">
        <f>$D$16*Table313159[[#This Row],[Building footpring area (m2)]]</f>
        <v>281.69</v>
      </c>
      <c r="K38" s="267" t="s">
        <v>454</v>
      </c>
      <c r="L38" s="202"/>
      <c r="M38" s="202"/>
      <c r="N38" s="202"/>
      <c r="O38" s="202"/>
      <c r="P38" s="202"/>
      <c r="Q38" s="202"/>
      <c r="R38" s="202"/>
      <c r="S38" s="202"/>
      <c r="T38" s="202"/>
      <c r="U38" s="202"/>
      <c r="V38" s="202"/>
      <c r="W38" s="202"/>
      <c r="X38" s="209"/>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row>
    <row r="39" spans="1:100" ht="16.5">
      <c r="A39"/>
      <c r="B39" s="219"/>
      <c r="C39" s="253" t="s">
        <v>465</v>
      </c>
      <c r="D39" s="254">
        <v>233.3</v>
      </c>
      <c r="E39" s="266">
        <v>3</v>
      </c>
      <c r="F39" s="256" t="s">
        <v>448</v>
      </c>
      <c r="G39" s="257">
        <f>$D$13*Table313159[[#This Row],[Building footpring area (m2)]]</f>
        <v>233.3</v>
      </c>
      <c r="H39" s="257">
        <f>$D$14*Table313159[[#This Row],[Building footpring area (m2)]]</f>
        <v>233.3</v>
      </c>
      <c r="I39" s="258">
        <f>$D$15*Table313159[[#This Row],[Building footpring area (m2)]]</f>
        <v>0</v>
      </c>
      <c r="J39" s="257">
        <f>$D$16*Table313159[[#This Row],[Building footpring area (m2)]]</f>
        <v>233.3</v>
      </c>
      <c r="K39" s="267" t="s">
        <v>454</v>
      </c>
      <c r="L39" s="202"/>
      <c r="M39" s="202"/>
      <c r="N39" s="202"/>
      <c r="O39" s="202"/>
      <c r="P39" s="202"/>
      <c r="Q39" s="202"/>
      <c r="R39" s="202"/>
      <c r="S39" s="202"/>
      <c r="T39" s="202"/>
      <c r="U39" s="202"/>
      <c r="V39" s="202"/>
      <c r="W39" s="202"/>
      <c r="X39" s="209"/>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row>
    <row r="40" spans="1:100" ht="16.5">
      <c r="A40"/>
      <c r="B40" s="219"/>
      <c r="C40" s="253" t="s">
        <v>466</v>
      </c>
      <c r="D40" s="254">
        <v>212.6</v>
      </c>
      <c r="E40" s="266">
        <v>3</v>
      </c>
      <c r="F40" s="256" t="s">
        <v>448</v>
      </c>
      <c r="G40" s="257">
        <f>$D$13*Table313159[[#This Row],[Building footpring area (m2)]]</f>
        <v>212.6</v>
      </c>
      <c r="H40" s="257">
        <f>$D$14*Table313159[[#This Row],[Building footpring area (m2)]]</f>
        <v>212.6</v>
      </c>
      <c r="I40" s="258">
        <f>$D$15*Table313159[[#This Row],[Building footpring area (m2)]]</f>
        <v>0</v>
      </c>
      <c r="J40" s="257">
        <f>$D$16*Table313159[[#This Row],[Building footpring area (m2)]]</f>
        <v>212.6</v>
      </c>
      <c r="K40" s="267" t="s">
        <v>454</v>
      </c>
      <c r="L40" s="202"/>
      <c r="M40" s="202"/>
      <c r="N40" s="202"/>
      <c r="O40" s="202"/>
      <c r="P40" s="202"/>
      <c r="Q40" s="202"/>
      <c r="R40" s="202"/>
      <c r="S40" s="202"/>
      <c r="T40" s="202"/>
      <c r="U40" s="202"/>
      <c r="V40" s="202"/>
      <c r="W40" s="202"/>
      <c r="X40" s="209"/>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row>
    <row r="41" spans="1:100" ht="16.5">
      <c r="A41"/>
      <c r="B41" s="219"/>
      <c r="C41" s="253" t="s">
        <v>467</v>
      </c>
      <c r="D41" s="254">
        <v>172.99</v>
      </c>
      <c r="E41" s="266">
        <v>4</v>
      </c>
      <c r="F41" s="256" t="s">
        <v>448</v>
      </c>
      <c r="G41" s="257">
        <f>$D$13*Table313159[[#This Row],[Building footpring area (m2)]]</f>
        <v>172.99</v>
      </c>
      <c r="H41" s="257">
        <f>$D$14*Table313159[[#This Row],[Building footpring area (m2)]]</f>
        <v>172.99</v>
      </c>
      <c r="I41" s="258">
        <f>$D$15*Table313159[[#This Row],[Building footpring area (m2)]]</f>
        <v>0</v>
      </c>
      <c r="J41" s="257">
        <f>$D$16*Table313159[[#This Row],[Building footpring area (m2)]]</f>
        <v>172.99</v>
      </c>
      <c r="K41" s="267" t="s">
        <v>454</v>
      </c>
      <c r="L41" s="202"/>
      <c r="M41" s="202"/>
      <c r="N41" s="202"/>
      <c r="O41" s="202"/>
      <c r="P41" s="202"/>
      <c r="Q41" s="202"/>
      <c r="R41" s="202"/>
      <c r="S41" s="202"/>
      <c r="T41" s="202"/>
      <c r="U41" s="202"/>
      <c r="V41" s="202"/>
      <c r="W41" s="202"/>
      <c r="X41" s="209"/>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row>
    <row r="42" spans="1:100" ht="16.5">
      <c r="A42"/>
      <c r="B42" s="219"/>
      <c r="C42" s="253" t="s">
        <v>468</v>
      </c>
      <c r="D42" s="254">
        <v>138.97</v>
      </c>
      <c r="E42" s="266">
        <v>4</v>
      </c>
      <c r="F42" s="256" t="s">
        <v>448</v>
      </c>
      <c r="G42" s="257">
        <f>$D$13*Table313159[[#This Row],[Building footpring area (m2)]]</f>
        <v>138.97</v>
      </c>
      <c r="H42" s="257">
        <f>$D$14*Table313159[[#This Row],[Building footpring area (m2)]]</f>
        <v>138.97</v>
      </c>
      <c r="I42" s="258">
        <f>$D$15*Table313159[[#This Row],[Building footpring area (m2)]]</f>
        <v>0</v>
      </c>
      <c r="J42" s="257">
        <f>$D$16*Table313159[[#This Row],[Building footpring area (m2)]]</f>
        <v>138.97</v>
      </c>
      <c r="K42" s="267" t="s">
        <v>454</v>
      </c>
      <c r="L42" s="202"/>
      <c r="M42" s="202"/>
      <c r="N42" s="202"/>
      <c r="O42" s="202"/>
      <c r="P42" s="202"/>
      <c r="Q42" s="202"/>
      <c r="R42" s="202"/>
      <c r="S42" s="202"/>
      <c r="T42" s="202"/>
      <c r="U42" s="202"/>
      <c r="V42" s="202"/>
      <c r="W42" s="202"/>
      <c r="X42" s="209"/>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row>
    <row r="43" spans="1:100" ht="16.5">
      <c r="A43"/>
      <c r="B43" s="219"/>
      <c r="C43" s="253" t="s">
        <v>469</v>
      </c>
      <c r="D43" s="254">
        <v>97.06</v>
      </c>
      <c r="E43" s="266">
        <v>4</v>
      </c>
      <c r="F43" s="256" t="s">
        <v>448</v>
      </c>
      <c r="G43" s="257">
        <f>$D$13*Table313159[[#This Row],[Building footpring area (m2)]]</f>
        <v>97.06</v>
      </c>
      <c r="H43" s="257">
        <f>$D$14*Table313159[[#This Row],[Building footpring area (m2)]]</f>
        <v>97.06</v>
      </c>
      <c r="I43" s="258">
        <f>$D$15*Table313159[[#This Row],[Building footpring area (m2)]]</f>
        <v>0</v>
      </c>
      <c r="J43" s="257">
        <f>$D$16*Table313159[[#This Row],[Building footpring area (m2)]]</f>
        <v>97.06</v>
      </c>
      <c r="K43" s="267" t="s">
        <v>454</v>
      </c>
      <c r="L43" s="202"/>
      <c r="M43" s="202"/>
      <c r="N43" s="202"/>
      <c r="O43" s="202"/>
      <c r="P43" s="202"/>
      <c r="Q43" s="202"/>
      <c r="R43" s="202"/>
      <c r="S43" s="202"/>
      <c r="T43" s="202"/>
      <c r="U43" s="202"/>
      <c r="V43" s="202"/>
      <c r="W43" s="202"/>
      <c r="X43" s="209"/>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row>
    <row r="44" spans="1:100" ht="16.5">
      <c r="A44"/>
      <c r="B44" s="219"/>
      <c r="C44" s="211" t="s">
        <v>470</v>
      </c>
      <c r="D44" s="261">
        <v>41.38</v>
      </c>
      <c r="E44" s="266">
        <v>4</v>
      </c>
      <c r="F44" s="256" t="s">
        <v>448</v>
      </c>
      <c r="G44" s="257">
        <f>$D$13*Table313159[[#This Row],[Building footpring area (m2)]]</f>
        <v>41.38</v>
      </c>
      <c r="H44" s="257">
        <f>$D$14*Table313159[[#This Row],[Building footpring area (m2)]]</f>
        <v>41.38</v>
      </c>
      <c r="I44" s="258">
        <f>$D$15*Table313159[[#This Row],[Building footpring area (m2)]]</f>
        <v>0</v>
      </c>
      <c r="J44" s="257">
        <f>$D$16*Table313159[[#This Row],[Building footpring area (m2)]]</f>
        <v>41.38</v>
      </c>
      <c r="K44" s="267" t="s">
        <v>454</v>
      </c>
      <c r="L44" s="202"/>
      <c r="M44" s="202"/>
      <c r="N44" s="202"/>
      <c r="O44" s="202"/>
      <c r="P44" s="202"/>
      <c r="Q44" s="202"/>
      <c r="R44" s="202"/>
      <c r="S44" s="202"/>
      <c r="T44" s="202"/>
      <c r="U44" s="202"/>
      <c r="V44" s="202"/>
      <c r="W44" s="202"/>
      <c r="X44" s="209"/>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2"/>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row>
    <row r="45" spans="1:100" ht="16.5">
      <c r="A45"/>
      <c r="B45" s="219"/>
      <c r="C45" s="253" t="s">
        <v>471</v>
      </c>
      <c r="D45" s="254">
        <f>280.73*15</f>
        <v>4210.9500000000007</v>
      </c>
      <c r="E45" s="266">
        <v>5</v>
      </c>
      <c r="F45" s="256" t="s">
        <v>448</v>
      </c>
      <c r="G45" s="257">
        <f>$D$13*Table313159[[#This Row],[Building footpring area (m2)]]</f>
        <v>4210.9500000000007</v>
      </c>
      <c r="H45" s="257">
        <f>$D$14*Table313159[[#This Row],[Building footpring area (m2)]]</f>
        <v>4210.9500000000007</v>
      </c>
      <c r="I45" s="258">
        <f>$D$15*Table313159[[#This Row],[Building footpring area (m2)]]</f>
        <v>0</v>
      </c>
      <c r="J45" s="257">
        <f>$D$16*Table313159[[#This Row],[Building footpring area (m2)]]</f>
        <v>4210.9500000000007</v>
      </c>
      <c r="K45" s="267" t="s">
        <v>454</v>
      </c>
      <c r="L45" s="202"/>
      <c r="M45" s="202"/>
      <c r="N45" s="202"/>
      <c r="O45" s="202"/>
      <c r="P45" s="202"/>
      <c r="Q45" s="202"/>
      <c r="R45" s="202"/>
      <c r="S45" s="202"/>
      <c r="T45" s="202"/>
      <c r="U45" s="202"/>
      <c r="V45" s="202"/>
      <c r="W45" s="202"/>
      <c r="X45" s="209"/>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2"/>
      <c r="BR45" s="202"/>
      <c r="BS45" s="202"/>
      <c r="BT45" s="202"/>
      <c r="BU45" s="202"/>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row>
    <row r="46" spans="1:100" ht="16.5">
      <c r="A46"/>
      <c r="B46" s="206"/>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9"/>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2"/>
      <c r="BR46" s="202"/>
      <c r="BS46" s="202"/>
      <c r="BT46" s="202"/>
      <c r="BU46" s="202"/>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row>
    <row r="47" spans="1:100" ht="16.5">
      <c r="A47"/>
      <c r="B47" s="206"/>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9"/>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row>
    <row r="48" spans="1:100" ht="16.5">
      <c r="A48" s="202"/>
      <c r="B48" s="206"/>
      <c r="C48" s="207" t="s">
        <v>472</v>
      </c>
      <c r="D48" s="205"/>
      <c r="E48" s="202"/>
      <c r="F48" s="202"/>
      <c r="G48" s="202"/>
      <c r="H48" s="202"/>
      <c r="I48" s="202"/>
      <c r="J48" s="202"/>
      <c r="K48" s="202"/>
      <c r="L48" s="202"/>
      <c r="M48" s="202"/>
      <c r="N48" s="202"/>
      <c r="O48" s="202"/>
      <c r="P48" s="202"/>
      <c r="Q48" s="202"/>
      <c r="R48" s="202"/>
      <c r="S48" s="202"/>
      <c r="T48" s="202"/>
      <c r="U48" s="202"/>
      <c r="V48" s="202"/>
      <c r="W48" s="202"/>
      <c r="X48" s="202"/>
      <c r="Y48" s="202"/>
      <c r="Z48" s="209"/>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row>
    <row r="49" spans="1:100" ht="16.5">
      <c r="A49"/>
      <c r="B49" s="206"/>
      <c r="C49" s="202" t="s">
        <v>473</v>
      </c>
      <c r="D49" s="202" t="s">
        <v>474</v>
      </c>
      <c r="E49" s="202"/>
      <c r="F49" s="202"/>
      <c r="G49" s="202"/>
      <c r="H49" s="202"/>
      <c r="I49" s="202"/>
      <c r="J49" s="202"/>
      <c r="K49" s="202"/>
      <c r="L49" s="202"/>
      <c r="M49" s="202"/>
      <c r="N49" s="202"/>
      <c r="O49" s="202"/>
      <c r="P49" s="202"/>
      <c r="Q49" s="202"/>
      <c r="R49" s="202"/>
      <c r="S49" s="202"/>
      <c r="T49" s="202"/>
      <c r="U49" s="202"/>
      <c r="V49" s="202"/>
      <c r="W49" s="202"/>
      <c r="X49" s="202"/>
      <c r="Y49" s="202"/>
      <c r="Z49" s="209"/>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row>
    <row r="50" spans="1:100" ht="16.5">
      <c r="A50" s="208"/>
      <c r="B50" s="207"/>
      <c r="C50" s="207"/>
      <c r="D50" s="230">
        <v>1</v>
      </c>
      <c r="E50" s="207">
        <v>2</v>
      </c>
      <c r="F50" s="207">
        <v>3</v>
      </c>
      <c r="G50" s="207">
        <v>4</v>
      </c>
      <c r="H50" s="207">
        <v>5</v>
      </c>
      <c r="I50" s="207"/>
      <c r="J50" s="207"/>
      <c r="K50" s="207"/>
      <c r="L50" s="207"/>
      <c r="M50" s="207"/>
      <c r="N50" s="207"/>
      <c r="O50" s="207"/>
      <c r="P50" s="207"/>
      <c r="Q50" s="207"/>
      <c r="R50" s="207"/>
      <c r="S50" s="207"/>
      <c r="T50" s="207"/>
      <c r="U50" s="207"/>
      <c r="V50" s="207"/>
      <c r="W50" s="207"/>
      <c r="X50" s="207"/>
      <c r="Y50" s="207"/>
      <c r="Z50" s="268"/>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2"/>
      <c r="CP50" s="202"/>
      <c r="CQ50" s="202"/>
      <c r="CR50" s="202"/>
      <c r="CS50" s="202"/>
      <c r="CT50" s="202"/>
      <c r="CU50" s="202"/>
      <c r="CV50" s="202"/>
    </row>
    <row r="51" spans="1:100" ht="16.5">
      <c r="A51"/>
      <c r="B51" s="202"/>
      <c r="C51" s="207"/>
      <c r="D51" s="216" t="s">
        <v>475</v>
      </c>
      <c r="E51" s="216" t="s">
        <v>476</v>
      </c>
      <c r="F51" s="216" t="s">
        <v>477</v>
      </c>
      <c r="G51" s="216" t="s">
        <v>478</v>
      </c>
      <c r="H51" s="216" t="s">
        <v>479</v>
      </c>
      <c r="I51" s="207"/>
      <c r="J51" s="202"/>
      <c r="K51" s="202"/>
      <c r="L51" s="202"/>
      <c r="M51" s="202"/>
      <c r="N51" s="202"/>
      <c r="O51" s="202"/>
      <c r="P51" s="202"/>
      <c r="Q51" s="202"/>
      <c r="R51" s="202"/>
      <c r="S51" s="202"/>
      <c r="T51" s="202"/>
      <c r="U51" s="202"/>
      <c r="V51" s="202"/>
      <c r="W51" s="202"/>
      <c r="X51" s="202"/>
      <c r="Y51" s="202"/>
      <c r="Z51" s="209"/>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c r="BT51" s="202"/>
      <c r="BU51" s="202"/>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row>
    <row r="52" spans="1:100" ht="16.5">
      <c r="A52"/>
      <c r="B52" s="202"/>
      <c r="C52" s="202" t="s">
        <v>480</v>
      </c>
      <c r="D52" s="269">
        <f>COUNTIF(Table212148[Year of work (Arcadis)],1)</f>
        <v>1</v>
      </c>
      <c r="E52" s="269">
        <f>COUNTIF(Table212148[Year of work (Arcadis)],2)</f>
        <v>1</v>
      </c>
      <c r="F52" s="269">
        <f>COUNTIF(Table212148[Year of work (Arcadis)],3)</f>
        <v>1</v>
      </c>
      <c r="G52" s="270">
        <v>10</v>
      </c>
      <c r="H52" s="269">
        <f>COUNTIF(Table212148[Year of work (Arcadis)],5)</f>
        <v>0</v>
      </c>
      <c r="I52" s="207"/>
      <c r="J52" s="202"/>
      <c r="K52" s="202"/>
      <c r="L52" s="202"/>
      <c r="M52" s="202"/>
      <c r="N52" s="202"/>
      <c r="O52" s="202"/>
      <c r="P52" s="202"/>
      <c r="Q52" s="202"/>
      <c r="R52" s="202"/>
      <c r="S52" s="202"/>
      <c r="T52" s="202"/>
      <c r="U52" s="202"/>
      <c r="V52" s="202"/>
      <c r="W52" s="202"/>
      <c r="X52" s="202"/>
      <c r="Y52" s="202"/>
      <c r="Z52" s="209"/>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2"/>
      <c r="BR52" s="202"/>
      <c r="BS52" s="202"/>
      <c r="BT52" s="202"/>
      <c r="BU52" s="20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row>
    <row r="53" spans="1:100" ht="16.5">
      <c r="A53"/>
      <c r="B53" s="206"/>
      <c r="C53" s="202" t="s">
        <v>481</v>
      </c>
      <c r="D53" s="269">
        <f>COUNTIF(Table313159[Year of work (Arcadis)],1)</f>
        <v>4</v>
      </c>
      <c r="E53" s="269">
        <f>COUNTIF(Table313159[Year of work (Arcadis)],2)</f>
        <v>4</v>
      </c>
      <c r="F53" s="269">
        <f>COUNTIF(Table313159[Year of work (Arcadis)],3)</f>
        <v>4</v>
      </c>
      <c r="G53" s="269">
        <f>COUNTIF(Table313159[Year of work (Arcadis)],4)</f>
        <v>4</v>
      </c>
      <c r="H53" s="270">
        <v>15</v>
      </c>
      <c r="I53" s="207"/>
      <c r="J53" s="202"/>
      <c r="K53" s="202"/>
      <c r="L53" s="202"/>
      <c r="M53" s="202"/>
      <c r="N53" s="202"/>
      <c r="O53" s="202"/>
      <c r="P53" s="202"/>
      <c r="Q53" s="202"/>
      <c r="R53" s="202"/>
      <c r="S53" s="202"/>
      <c r="T53" s="202"/>
      <c r="U53" s="202"/>
      <c r="V53" s="202"/>
      <c r="W53" s="202"/>
      <c r="X53" s="202"/>
      <c r="Y53" s="202"/>
      <c r="Z53" s="209"/>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2"/>
      <c r="BR53" s="202"/>
      <c r="BS53" s="202"/>
      <c r="BT53" s="202"/>
      <c r="BU53" s="202"/>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row>
    <row r="54" spans="1:100" ht="16.5">
      <c r="A54"/>
      <c r="B54" s="204"/>
      <c r="C54" s="217"/>
      <c r="D54" s="205"/>
      <c r="E54" s="202"/>
      <c r="F54" s="202"/>
      <c r="G54" s="202"/>
      <c r="H54" s="202"/>
      <c r="I54" s="202"/>
      <c r="J54" s="202"/>
      <c r="K54" s="202"/>
      <c r="L54" s="202"/>
      <c r="M54" s="202"/>
      <c r="N54" s="202"/>
      <c r="O54" s="202"/>
      <c r="P54" s="202"/>
      <c r="Q54" s="202"/>
      <c r="R54" s="202"/>
      <c r="S54" s="202"/>
      <c r="T54" s="202"/>
      <c r="U54" s="202"/>
      <c r="V54" s="202"/>
      <c r="W54" s="202"/>
      <c r="X54" s="202"/>
      <c r="Y54" s="202"/>
      <c r="Z54" s="209"/>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2"/>
      <c r="BR54" s="202"/>
      <c r="BS54" s="202"/>
      <c r="BT54" s="202"/>
      <c r="BU54" s="202"/>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row>
    <row r="55" spans="1:100" ht="16.5">
      <c r="A55"/>
      <c r="B55" s="219"/>
      <c r="C55" s="207" t="s">
        <v>482</v>
      </c>
      <c r="D55" s="271"/>
      <c r="E55" s="271"/>
      <c r="F55" s="202"/>
      <c r="G55" s="202"/>
      <c r="H55" s="202"/>
      <c r="I55" s="202"/>
      <c r="J55" s="202"/>
      <c r="K55" s="202"/>
      <c r="L55" s="202"/>
      <c r="M55" s="202"/>
      <c r="N55" s="202"/>
      <c r="O55" s="202"/>
      <c r="P55" s="202"/>
      <c r="Q55" s="202"/>
      <c r="R55" s="202"/>
      <c r="S55" s="202"/>
      <c r="T55" s="202"/>
      <c r="U55" s="202"/>
      <c r="V55" s="202"/>
      <c r="W55" s="202"/>
      <c r="X55" s="202"/>
      <c r="Y55" s="202"/>
      <c r="Z55" s="209"/>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2"/>
      <c r="BR55" s="202"/>
      <c r="BS55" s="202"/>
      <c r="BT55" s="202"/>
      <c r="BU55" s="202"/>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row>
    <row r="56" spans="1:100" ht="16.5">
      <c r="A56"/>
      <c r="B56" s="272"/>
      <c r="C56" s="202"/>
      <c r="D56" s="271"/>
      <c r="E56" s="271"/>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row>
    <row r="57" spans="1:100" ht="16.5">
      <c r="A57"/>
      <c r="B57" s="204"/>
      <c r="C57" s="202" t="s">
        <v>483</v>
      </c>
      <c r="D57" s="273">
        <v>1</v>
      </c>
      <c r="E57" s="273">
        <v>2</v>
      </c>
      <c r="F57" s="207">
        <v>3</v>
      </c>
      <c r="G57" s="207">
        <v>4</v>
      </c>
      <c r="H57" s="207">
        <v>5</v>
      </c>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row>
    <row r="58" spans="1:100" ht="16.5">
      <c r="A58"/>
      <c r="B58" s="206"/>
      <c r="C58" s="202"/>
      <c r="D58" s="216" t="s">
        <v>475</v>
      </c>
      <c r="E58" s="216" t="s">
        <v>476</v>
      </c>
      <c r="F58" s="216" t="s">
        <v>477</v>
      </c>
      <c r="G58" s="216" t="s">
        <v>478</v>
      </c>
      <c r="H58" s="216" t="s">
        <v>479</v>
      </c>
      <c r="I58" s="202"/>
      <c r="J58" s="207"/>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row>
    <row r="59" spans="1:100" ht="16.5">
      <c r="A59"/>
      <c r="B59" s="204" t="s">
        <v>435</v>
      </c>
      <c r="C59" s="202" t="s">
        <v>484</v>
      </c>
      <c r="D59" s="274">
        <f>SUMIF(Table212148[Year of work (Arcadis)],1,Table212148[Area spray roof insulation (m2)])</f>
        <v>138.77000000000001</v>
      </c>
      <c r="E59" s="274">
        <f>SUMIF(Table212148[Year of work (Arcadis)],2,Table212148[Area spray roof insulation (m2)])</f>
        <v>133.16999999999999</v>
      </c>
      <c r="F59" s="274">
        <f>SUMIF(Table212148[Year of work (Arcadis)],3,Table212148[Area spray roof insulation (m2)])</f>
        <v>126.44</v>
      </c>
      <c r="G59" s="274">
        <f>SUMIF(Table212148[Year of work (Arcadis)],4,Table212148[Area spray roof insulation (m2)])</f>
        <v>1327.8999999999999</v>
      </c>
      <c r="H59" s="274">
        <f>SUMIF(Table212148[Year of work (Arcadis)],5,Table212148[Area spray roof insulation (m2)])</f>
        <v>0</v>
      </c>
      <c r="I59" s="202"/>
      <c r="J59" s="275"/>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202"/>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row>
    <row r="60" spans="1:100" ht="16.5">
      <c r="A60"/>
      <c r="B60" s="204" t="s">
        <v>435</v>
      </c>
      <c r="C60" s="202" t="s">
        <v>485</v>
      </c>
      <c r="D60" s="274">
        <f>SUMIF(Table212148[Year of work (Arcadis)],1,Table212148[Area roof insulation mineral wool (m2)])</f>
        <v>138.77000000000001</v>
      </c>
      <c r="E60" s="274">
        <f>SUMIF(Table212148[Year of work (Arcadis)],2,Table212148[Area roof insulation mineral wool (m2)])</f>
        <v>133.16999999999999</v>
      </c>
      <c r="F60" s="274">
        <f>SUMIF(Table212148[Year of work (Arcadis)],3,Table212148[Area roof insulation mineral wool (m2)])</f>
        <v>126.44</v>
      </c>
      <c r="G60" s="274">
        <f>SUMIF(Table212148[Year of work (Arcadis)],4,Table212148[Area roof insulation mineral wool (m2)])</f>
        <v>1327.8999999999999</v>
      </c>
      <c r="H60" s="274">
        <f>SUMIF(Table212148[Year of work (Arcadis)],5,Table212148[Area roof insulation mineral wool (m2)])</f>
        <v>0</v>
      </c>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row>
    <row r="61" spans="1:100" ht="16.5">
      <c r="A61"/>
      <c r="B61" s="204" t="s">
        <v>435</v>
      </c>
      <c r="C61" s="202" t="s">
        <v>486</v>
      </c>
      <c r="D61" s="274">
        <f>SUMIF(Table212148[Year of work (Arcadis)],1,Table212148[Building footpring area (m2)])</f>
        <v>138.77000000000001</v>
      </c>
      <c r="E61" s="274">
        <f>SUMIF(Table212148[Year of work (Arcadis)],2,Table212148[Building footpring area (m2)])</f>
        <v>133.16999999999999</v>
      </c>
      <c r="F61" s="274">
        <f>SUMIF(Table212148[Year of work (Arcadis)],3,Table212148[Building footpring area (m2)])</f>
        <v>126.44</v>
      </c>
      <c r="G61" s="274">
        <f>SUMIF(Table212148[Year of work (Arcadis)],4,Table212148[Building footpring area (m2)])</f>
        <v>1327.8999999999999</v>
      </c>
      <c r="H61" s="274">
        <f>SUMIF(Table212148[Year of work (Arcadis)],5,Table212148[Building footpring area (m2)])</f>
        <v>0</v>
      </c>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row>
    <row r="62" spans="1:100" ht="16.5">
      <c r="A62"/>
      <c r="B62" s="204" t="s">
        <v>435</v>
      </c>
      <c r="C62" s="202" t="s">
        <v>487</v>
      </c>
      <c r="D62" s="274">
        <f>SUMIF(Table212148[Year of work (Arcadis)],1,Table212148['# lighting occupancy sensors])</f>
        <v>138.77000000000001</v>
      </c>
      <c r="E62" s="274">
        <f>SUMIF(Table212148[Year of work (Arcadis)],2,Table212148['# lighting occupancy sensors])</f>
        <v>133.16999999999999</v>
      </c>
      <c r="F62" s="274">
        <f>SUMIF(Table212148[Year of work (Arcadis)],3,Table212148['# lighting occupancy sensors])</f>
        <v>126.44</v>
      </c>
      <c r="G62" s="274">
        <f>SUMIF(Table212148[Year of work (Arcadis)],4,Table212148['# lighting occupancy sensors])</f>
        <v>1327.8999999999999</v>
      </c>
      <c r="H62" s="274">
        <f>SUMIF(Table212148[Year of work (Arcadis)],5,Table212148['# lighting occupancy sensors])</f>
        <v>0</v>
      </c>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row>
    <row r="63" spans="1:100" ht="16.5">
      <c r="A63"/>
      <c r="B63" s="204" t="s">
        <v>452</v>
      </c>
      <c r="C63" s="202" t="s">
        <v>484</v>
      </c>
      <c r="D63" s="274">
        <f>SUMIF(Table313159[Year of work (Arcadis)],1,Table313159[Area spray roof insulation (m2)])</f>
        <v>1661.1399999999999</v>
      </c>
      <c r="E63" s="274">
        <f>SUMIF(Table313159[Year of work (Arcadis)],2,Table313159[Area spray roof insulation (m2)])</f>
        <v>1350.9299999999998</v>
      </c>
      <c r="F63" s="274">
        <f>SUMIF(Table313159[Year of work (Arcadis)],3,Table313159[Area spray roof insulation (m2)])</f>
        <v>1029.1499999999999</v>
      </c>
      <c r="G63" s="274">
        <f>SUMIF(Table313159[Year of work (Arcadis)],4,Table313159[Area spray roof insulation (m2)])</f>
        <v>450.40000000000003</v>
      </c>
      <c r="H63" s="274">
        <f>SUMIF(Table313159[Year of work (Arcadis)],5,Table313159[Area spray roof insulation (m2)])</f>
        <v>4210.9500000000007</v>
      </c>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row>
    <row r="64" spans="1:100" ht="16.5">
      <c r="A64"/>
      <c r="B64" s="204" t="s">
        <v>452</v>
      </c>
      <c r="C64" s="202" t="s">
        <v>485</v>
      </c>
      <c r="D64" s="274">
        <f>SUMIF(Table313159[Year of work (Arcadis)],1,Table313159[Building footpring area (m2)])</f>
        <v>1661.1399999999999</v>
      </c>
      <c r="E64" s="274">
        <f>SUMIF(Table313159[Year of work (Arcadis)],2,Table313159[Building footpring area (m2)])</f>
        <v>1350.9299999999998</v>
      </c>
      <c r="F64" s="274">
        <f>SUMIF(Table313159[Year of work (Arcadis)],3,Table313159[Building footpring area (m2)])</f>
        <v>1029.1499999999999</v>
      </c>
      <c r="G64" s="274">
        <f>SUMIF(Table313159[Year of work (Arcadis)],4,Table313159[Building footpring area (m2)])</f>
        <v>450.40000000000003</v>
      </c>
      <c r="H64" s="274">
        <f>SUMIF(Table313159[Year of work (Arcadis)],5,Table313159[Building footpring area (m2)])</f>
        <v>4210.9500000000007</v>
      </c>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row>
    <row r="65" spans="1:100" ht="16.5">
      <c r="A65"/>
      <c r="B65" s="204" t="s">
        <v>452</v>
      </c>
      <c r="C65" s="202" t="s">
        <v>486</v>
      </c>
      <c r="D65" s="274">
        <f>SUMIF(Table313159[Year of work (Arcadis)],1,Table313159[Building footpring area (m2)])</f>
        <v>1661.1399999999999</v>
      </c>
      <c r="E65" s="274">
        <f>SUMIF(Table313159[Year of work (Arcadis)],2,Table313159[Building footpring area (m2)])</f>
        <v>1350.9299999999998</v>
      </c>
      <c r="F65" s="274">
        <f>SUMIF(Table313159[Year of work (Arcadis)],3,Table313159[Building footpring area (m2)])</f>
        <v>1029.1499999999999</v>
      </c>
      <c r="G65" s="274">
        <f>SUMIF(Table313159[Year of work (Arcadis)],4,Table313159[Building footpring area (m2)])</f>
        <v>450.40000000000003</v>
      </c>
      <c r="H65" s="274">
        <f>SUMIF(Table313159[Year of work (Arcadis)],5,Table313159[Building footpring area (m2)])</f>
        <v>4210.9500000000007</v>
      </c>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row>
    <row r="66" spans="1:100" ht="16.5">
      <c r="A66"/>
      <c r="B66" s="204" t="s">
        <v>452</v>
      </c>
      <c r="C66" s="202" t="s">
        <v>487</v>
      </c>
      <c r="D66" s="274">
        <f>SUMIF(Table313159[Year of work (Arcadis)],1,Table313159['# lighting occupancy sensors])</f>
        <v>1661.1399999999999</v>
      </c>
      <c r="E66" s="274">
        <f>SUMIF(Table313159[Year of work (Arcadis)],2,Table313159['# lighting occupancy sensors])</f>
        <v>1350.9299999999998</v>
      </c>
      <c r="F66" s="274">
        <f>SUMIF(Table313159[Year of work (Arcadis)],3,Table313159['# lighting occupancy sensors])</f>
        <v>1029.1499999999999</v>
      </c>
      <c r="G66" s="274">
        <f>SUMIF(Table313159[Year of work (Arcadis)],4,Table313159['# lighting occupancy sensors])</f>
        <v>450.40000000000003</v>
      </c>
      <c r="H66" s="274">
        <f>SUMIF(Table313159[Year of work (Arcadis)],5,Table313159['# lighting occupancy sensors])</f>
        <v>4210.9500000000007</v>
      </c>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row>
    <row r="67" spans="1:100" ht="16.5">
      <c r="A67"/>
      <c r="B67" s="204"/>
      <c r="C67" s="217"/>
      <c r="D67" s="205"/>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row>
    <row r="68" spans="1:100" ht="16.5">
      <c r="A68"/>
      <c r="B68" s="204"/>
      <c r="C68" s="217"/>
      <c r="D68" s="205"/>
      <c r="E68" s="202"/>
      <c r="F68" s="202"/>
      <c r="G68" s="202"/>
      <c r="H68" s="202"/>
      <c r="I68" s="202"/>
      <c r="J68" s="202"/>
      <c r="K68" s="202"/>
      <c r="L68" s="202"/>
      <c r="M68" s="202"/>
      <c r="N68" s="202"/>
      <c r="O68" s="202"/>
      <c r="P68" s="202"/>
      <c r="Q68" s="202"/>
      <c r="R68" s="202"/>
      <c r="S68" s="202"/>
      <c r="T68" s="202"/>
      <c r="U68" s="202"/>
      <c r="V68" s="202"/>
      <c r="W68" s="202"/>
      <c r="X68" s="202"/>
      <c r="Y68" s="202"/>
      <c r="Z68" s="209"/>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row>
    <row r="69" spans="1:100" ht="16.5">
      <c r="A69"/>
      <c r="B69" s="206"/>
      <c r="C69" s="207" t="s">
        <v>488</v>
      </c>
      <c r="D69" s="205"/>
      <c r="E69" s="202"/>
      <c r="F69" s="202"/>
      <c r="G69" s="202"/>
      <c r="H69" s="202"/>
      <c r="I69" s="202"/>
      <c r="J69" s="202"/>
      <c r="K69" s="202"/>
      <c r="L69" s="202"/>
      <c r="M69" s="202"/>
      <c r="N69" s="202"/>
      <c r="O69" s="202"/>
      <c r="P69" s="202"/>
      <c r="Q69" s="202"/>
      <c r="R69" s="202"/>
      <c r="S69" s="202"/>
      <c r="T69" s="202"/>
      <c r="U69" s="202"/>
      <c r="V69" s="202"/>
      <c r="W69" s="202"/>
      <c r="X69" s="202"/>
      <c r="Y69" s="202"/>
      <c r="Z69" s="209"/>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row>
    <row r="70" spans="1:100" ht="16.5">
      <c r="A70"/>
      <c r="B70" s="206"/>
      <c r="C70" s="207"/>
      <c r="D70" s="205"/>
      <c r="E70" s="202"/>
      <c r="F70" s="202"/>
      <c r="G70" s="202"/>
      <c r="H70" s="202"/>
      <c r="I70" s="202"/>
      <c r="J70" s="202"/>
      <c r="K70" s="202"/>
      <c r="L70" s="202"/>
      <c r="M70" s="202"/>
      <c r="N70" s="202"/>
      <c r="O70" s="202"/>
      <c r="P70" s="202"/>
      <c r="Q70" s="202"/>
      <c r="R70" s="202"/>
      <c r="S70" s="202"/>
      <c r="T70" s="202"/>
      <c r="U70" s="202"/>
      <c r="V70" s="202"/>
      <c r="W70" s="202"/>
      <c r="X70" s="202"/>
      <c r="Y70" s="202"/>
      <c r="Z70" s="209"/>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row>
    <row r="71" spans="1:100" ht="16.5">
      <c r="A71"/>
      <c r="B71" s="206"/>
      <c r="C71" s="202" t="s">
        <v>489</v>
      </c>
      <c r="D71" s="276">
        <v>5897</v>
      </c>
      <c r="E71" s="215" t="s">
        <v>490</v>
      </c>
      <c r="F71" s="202"/>
      <c r="G71" s="202"/>
      <c r="H71" s="202"/>
      <c r="I71" s="202"/>
      <c r="J71" s="202"/>
      <c r="K71" s="202"/>
      <c r="L71" s="202"/>
      <c r="M71" s="202"/>
      <c r="N71" s="202"/>
      <c r="O71" s="202"/>
      <c r="P71" s="202"/>
      <c r="Q71" s="202"/>
      <c r="R71" s="202"/>
      <c r="S71" s="202"/>
      <c r="T71" s="202"/>
      <c r="U71" s="202"/>
      <c r="V71" s="202"/>
      <c r="W71" s="202"/>
      <c r="X71" s="202"/>
      <c r="Y71" s="202"/>
      <c r="Z71" s="209"/>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row>
    <row r="72" spans="1:100" ht="16.5">
      <c r="A72"/>
      <c r="B72" s="206"/>
      <c r="C72" s="202" t="s">
        <v>491</v>
      </c>
      <c r="D72" s="276">
        <v>0</v>
      </c>
      <c r="E72" s="220" t="s">
        <v>492</v>
      </c>
      <c r="F72" s="202"/>
      <c r="G72" s="202"/>
      <c r="H72" s="202"/>
      <c r="I72" s="202"/>
      <c r="J72" s="202"/>
      <c r="K72" s="202"/>
      <c r="L72" s="202"/>
      <c r="M72" s="202"/>
      <c r="N72" s="202"/>
      <c r="O72" s="202"/>
      <c r="P72" s="202"/>
      <c r="Q72" s="202"/>
      <c r="R72" s="202"/>
      <c r="S72" s="202"/>
      <c r="T72" s="202"/>
      <c r="U72" s="202"/>
      <c r="V72" s="202"/>
      <c r="W72" s="202"/>
      <c r="X72" s="202"/>
      <c r="Y72" s="202"/>
      <c r="Z72" s="209"/>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row>
    <row r="73" spans="1:100" ht="16.5">
      <c r="A73"/>
      <c r="B73" s="206"/>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9"/>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row>
    <row r="74" spans="1:100" ht="16.5">
      <c r="A74"/>
      <c r="B74" s="206"/>
      <c r="C74" s="202" t="s">
        <v>493</v>
      </c>
      <c r="D74" s="202" t="s">
        <v>494</v>
      </c>
      <c r="E74" s="202"/>
      <c r="F74" s="202"/>
      <c r="G74" s="202"/>
      <c r="H74" s="202"/>
      <c r="I74" s="202"/>
      <c r="J74" s="202"/>
      <c r="K74" s="202"/>
      <c r="L74" s="202"/>
      <c r="M74" s="202"/>
      <c r="N74" s="202"/>
      <c r="O74" s="202"/>
      <c r="P74" s="202"/>
      <c r="Q74" s="202"/>
      <c r="R74" s="202"/>
      <c r="S74" s="202"/>
      <c r="T74" s="202"/>
      <c r="U74" s="202"/>
      <c r="V74" s="202"/>
      <c r="W74" s="202"/>
      <c r="X74" s="202"/>
      <c r="Y74" s="202"/>
      <c r="Z74" s="209"/>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row>
    <row r="75" spans="1:100" ht="16.5">
      <c r="A75"/>
      <c r="B75" s="219"/>
      <c r="C75" s="202" t="s">
        <v>429</v>
      </c>
      <c r="D75" s="277">
        <v>27</v>
      </c>
      <c r="E75" s="220" t="s">
        <v>495</v>
      </c>
      <c r="F75" s="220"/>
      <c r="G75" s="202"/>
      <c r="H75" s="202"/>
      <c r="I75" s="202"/>
      <c r="J75" s="202"/>
      <c r="K75" s="202"/>
      <c r="L75" s="202"/>
      <c r="M75" s="202"/>
      <c r="N75" s="202"/>
      <c r="O75" s="202"/>
      <c r="P75" s="202"/>
      <c r="Q75" s="202"/>
      <c r="R75" s="202"/>
      <c r="S75" s="202"/>
      <c r="T75" s="202"/>
      <c r="U75" s="202"/>
      <c r="V75" s="202"/>
      <c r="W75" s="202"/>
      <c r="X75" s="202"/>
      <c r="Y75" s="202"/>
      <c r="Z75" s="209"/>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row>
    <row r="76" spans="1:100" ht="16.5">
      <c r="A76"/>
      <c r="B76" s="219"/>
      <c r="C76" s="202" t="s">
        <v>485</v>
      </c>
      <c r="D76" s="277">
        <v>130</v>
      </c>
      <c r="E76" s="220" t="s">
        <v>496</v>
      </c>
      <c r="F76" s="202"/>
      <c r="G76" s="202">
        <v>9</v>
      </c>
      <c r="H76" s="202" t="s">
        <v>490</v>
      </c>
      <c r="I76" s="202"/>
      <c r="J76" s="202"/>
      <c r="K76" s="202"/>
      <c r="L76" s="202"/>
      <c r="M76" s="202"/>
      <c r="N76" s="202"/>
      <c r="O76" s="202"/>
      <c r="P76" s="202"/>
      <c r="Q76" s="202"/>
      <c r="R76" s="202"/>
      <c r="S76" s="202"/>
      <c r="T76" s="202"/>
      <c r="U76" s="202"/>
      <c r="V76" s="202"/>
      <c r="W76" s="202"/>
      <c r="X76" s="202"/>
      <c r="Y76" s="202"/>
      <c r="Z76" s="209"/>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row>
    <row r="77" spans="1:100" ht="16.5">
      <c r="A77"/>
      <c r="B77" s="219"/>
      <c r="C77" s="202" t="s">
        <v>486</v>
      </c>
      <c r="D77" s="277">
        <v>225</v>
      </c>
      <c r="E77" s="220" t="s">
        <v>497</v>
      </c>
      <c r="F77" s="202"/>
      <c r="G77" s="202">
        <v>3</v>
      </c>
      <c r="H77" s="202" t="s">
        <v>490</v>
      </c>
      <c r="I77" s="202"/>
      <c r="J77" s="202"/>
      <c r="K77" s="202"/>
      <c r="L77" s="202"/>
      <c r="M77" s="202"/>
      <c r="N77" s="202"/>
      <c r="O77" s="202"/>
      <c r="P77" s="202"/>
      <c r="Q77" s="202"/>
      <c r="R77" s="202"/>
      <c r="S77" s="202"/>
      <c r="T77" s="202"/>
      <c r="U77" s="202"/>
      <c r="V77" s="202"/>
      <c r="W77" s="202"/>
      <c r="X77" s="202"/>
      <c r="Y77" s="202"/>
      <c r="Z77" s="209"/>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row>
    <row r="78" spans="1:100" ht="16.5">
      <c r="A78"/>
      <c r="B78" s="219"/>
      <c r="C78" s="202" t="s">
        <v>498</v>
      </c>
      <c r="D78" s="277">
        <v>200</v>
      </c>
      <c r="E78" s="220" t="s">
        <v>499</v>
      </c>
      <c r="F78" s="202"/>
      <c r="G78" s="202"/>
      <c r="H78" s="202"/>
      <c r="I78" s="202"/>
      <c r="J78" s="202"/>
      <c r="K78" s="202"/>
      <c r="L78" s="202"/>
      <c r="M78" s="202"/>
      <c r="N78" s="202"/>
      <c r="O78" s="202"/>
      <c r="P78" s="202"/>
      <c r="Q78" s="202"/>
      <c r="R78" s="202"/>
      <c r="S78" s="202"/>
      <c r="T78" s="202"/>
      <c r="U78" s="202"/>
      <c r="V78" s="202"/>
      <c r="W78" s="202"/>
      <c r="X78" s="202"/>
      <c r="Y78" s="202"/>
      <c r="Z78" s="209"/>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row>
    <row r="79" spans="1:100" ht="16.5">
      <c r="A79"/>
      <c r="B79" s="219"/>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row>
    <row r="80" spans="1:100" ht="16.5">
      <c r="A80"/>
      <c r="B80" s="222"/>
      <c r="C80" s="202"/>
      <c r="D80" s="271"/>
      <c r="E80" s="271"/>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row>
    <row r="81" spans="1:100" ht="16.5">
      <c r="A81"/>
      <c r="B81" s="218"/>
      <c r="C81" s="202" t="s">
        <v>500</v>
      </c>
      <c r="D81" s="273">
        <v>1</v>
      </c>
      <c r="E81" s="273">
        <v>2</v>
      </c>
      <c r="F81" s="207">
        <v>3</v>
      </c>
      <c r="G81" s="207">
        <v>4</v>
      </c>
      <c r="H81" s="207">
        <v>5</v>
      </c>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row>
    <row r="82" spans="1:100" ht="16.5">
      <c r="A82"/>
      <c r="B82" s="219"/>
      <c r="C82" s="202"/>
      <c r="D82" s="216" t="s">
        <v>475</v>
      </c>
      <c r="E82" s="216" t="s">
        <v>476</v>
      </c>
      <c r="F82" s="216" t="s">
        <v>477</v>
      </c>
      <c r="G82" s="216" t="s">
        <v>478</v>
      </c>
      <c r="H82" s="216" t="s">
        <v>479</v>
      </c>
      <c r="I82" s="202"/>
      <c r="J82" s="207" t="s">
        <v>501</v>
      </c>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row>
    <row r="83" spans="1:100" ht="16.5">
      <c r="A83"/>
      <c r="B83" s="219" t="s">
        <v>435</v>
      </c>
      <c r="C83" s="202" t="s">
        <v>441</v>
      </c>
      <c r="D83" s="271">
        <f>D52*$D$71</f>
        <v>5897</v>
      </c>
      <c r="E83" s="271">
        <f>E52*$D$71</f>
        <v>5897</v>
      </c>
      <c r="F83" s="271">
        <f>F52*$D$71</f>
        <v>5897</v>
      </c>
      <c r="G83" s="271">
        <f>G52*$D$71</f>
        <v>58970</v>
      </c>
      <c r="H83" s="271">
        <f>H52*$D$71</f>
        <v>0</v>
      </c>
      <c r="I83" s="202"/>
      <c r="J83" s="278">
        <f t="shared" ref="J83:J85" si="0">SUM(D83:H83)/1000000</f>
        <v>7.6661000000000007E-2</v>
      </c>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row>
    <row r="84" spans="1:100" ht="16.5">
      <c r="A84"/>
      <c r="B84" s="219" t="s">
        <v>435</v>
      </c>
      <c r="C84" s="202" t="s">
        <v>502</v>
      </c>
      <c r="D84" s="271">
        <f>D52*$D$72</f>
        <v>0</v>
      </c>
      <c r="E84" s="271">
        <f t="shared" ref="E84:H84" si="1">E52*$D$72</f>
        <v>0</v>
      </c>
      <c r="F84" s="271">
        <f t="shared" si="1"/>
        <v>0</v>
      </c>
      <c r="G84" s="271">
        <f t="shared" si="1"/>
        <v>0</v>
      </c>
      <c r="H84" s="271">
        <f t="shared" si="1"/>
        <v>0</v>
      </c>
      <c r="I84" s="202"/>
      <c r="J84" s="278">
        <f t="shared" si="0"/>
        <v>0</v>
      </c>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row>
    <row r="85" spans="1:100" ht="16.5">
      <c r="A85"/>
      <c r="B85" s="204" t="s">
        <v>435</v>
      </c>
      <c r="C85" s="202" t="s">
        <v>503</v>
      </c>
      <c r="D85" s="271">
        <f t="shared" ref="D85:H88" si="2">$D75*D59</f>
        <v>3746.7900000000004</v>
      </c>
      <c r="E85" s="271">
        <f t="shared" si="2"/>
        <v>3595.5899999999997</v>
      </c>
      <c r="F85" s="271">
        <f t="shared" si="2"/>
        <v>3413.88</v>
      </c>
      <c r="G85" s="271">
        <f t="shared" si="2"/>
        <v>35853.299999999996</v>
      </c>
      <c r="H85" s="271">
        <f t="shared" si="2"/>
        <v>0</v>
      </c>
      <c r="I85" s="202"/>
      <c r="J85" s="278">
        <f t="shared" si="0"/>
        <v>4.6609559999999994E-2</v>
      </c>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row>
    <row r="86" spans="1:100" ht="16.5">
      <c r="A86"/>
      <c r="B86" s="204" t="s">
        <v>435</v>
      </c>
      <c r="C86" s="202" t="s">
        <v>485</v>
      </c>
      <c r="D86" s="271">
        <f>($D$76*$G$76)*D52</f>
        <v>1170</v>
      </c>
      <c r="E86" s="271">
        <f t="shared" ref="E86:G86" si="3">($D$76*$G$76)*E52</f>
        <v>1170</v>
      </c>
      <c r="F86" s="271">
        <f t="shared" si="3"/>
        <v>1170</v>
      </c>
      <c r="G86" s="271">
        <f t="shared" si="3"/>
        <v>11700</v>
      </c>
      <c r="H86" s="271">
        <f>($D$76*$G$76)*H52</f>
        <v>0</v>
      </c>
      <c r="I86" s="202"/>
      <c r="J86" s="278">
        <f>SUM(D86:H86)/1000000</f>
        <v>1.521E-2</v>
      </c>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row>
    <row r="87" spans="1:100" ht="16.5">
      <c r="A87"/>
      <c r="B87" s="204" t="s">
        <v>435</v>
      </c>
      <c r="C87" s="202" t="s">
        <v>486</v>
      </c>
      <c r="D87" s="271">
        <f>($D$77*$G$77)*D52</f>
        <v>675</v>
      </c>
      <c r="E87" s="271">
        <f t="shared" ref="E87:H87" si="4">($D$77*$G$77)*E52</f>
        <v>675</v>
      </c>
      <c r="F87" s="271">
        <f t="shared" si="4"/>
        <v>675</v>
      </c>
      <c r="G87" s="271">
        <f t="shared" si="4"/>
        <v>6750</v>
      </c>
      <c r="H87" s="271">
        <f t="shared" si="4"/>
        <v>0</v>
      </c>
      <c r="I87" s="202"/>
      <c r="J87" s="278">
        <f t="shared" ref="J87:J96" si="5">SUM(D87:H87)/1000000</f>
        <v>8.7749999999999998E-3</v>
      </c>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row>
    <row r="88" spans="1:100" ht="16.5">
      <c r="A88"/>
      <c r="B88" s="204" t="s">
        <v>435</v>
      </c>
      <c r="C88" s="202" t="s">
        <v>504</v>
      </c>
      <c r="D88" s="271">
        <f t="shared" si="2"/>
        <v>27754.000000000004</v>
      </c>
      <c r="E88" s="271">
        <f t="shared" si="2"/>
        <v>26633.999999999996</v>
      </c>
      <c r="F88" s="271">
        <f t="shared" si="2"/>
        <v>25288</v>
      </c>
      <c r="G88" s="271">
        <f t="shared" si="2"/>
        <v>265580</v>
      </c>
      <c r="H88" s="271">
        <f t="shared" si="2"/>
        <v>0</v>
      </c>
      <c r="I88" s="202"/>
      <c r="J88" s="278">
        <f t="shared" si="5"/>
        <v>0.34525600000000001</v>
      </c>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02"/>
      <c r="BX88" s="202"/>
      <c r="BY88" s="202"/>
      <c r="BZ88" s="202"/>
      <c r="CA88" s="202"/>
      <c r="CB88" s="202"/>
      <c r="CC88" s="202"/>
      <c r="CD88" s="202"/>
      <c r="CE88" s="202"/>
      <c r="CF88" s="202"/>
      <c r="CG88" s="202"/>
      <c r="CH88" s="202"/>
      <c r="CI88" s="202"/>
      <c r="CJ88" s="202"/>
      <c r="CK88" s="202"/>
      <c r="CL88" s="202"/>
      <c r="CM88" s="202"/>
      <c r="CN88" s="202"/>
      <c r="CO88" s="202"/>
      <c r="CP88" s="202"/>
      <c r="CQ88" s="202"/>
      <c r="CR88" s="202"/>
      <c r="CS88" s="202"/>
      <c r="CT88" s="202"/>
      <c r="CU88" s="202"/>
      <c r="CV88" s="202"/>
    </row>
    <row r="89" spans="1:100" ht="16.5">
      <c r="A89" s="208"/>
      <c r="B89" s="279" t="s">
        <v>435</v>
      </c>
      <c r="C89" s="280" t="s">
        <v>500</v>
      </c>
      <c r="D89" s="303">
        <f>SUM(D83:D88)</f>
        <v>39242.790000000008</v>
      </c>
      <c r="E89" s="303">
        <f t="shared" ref="E89:F89" si="6">SUM(E83:E88)</f>
        <v>37971.589999999997</v>
      </c>
      <c r="F89" s="303">
        <f t="shared" si="6"/>
        <v>36443.880000000005</v>
      </c>
      <c r="G89" s="303">
        <f>SUM(G83:G88)</f>
        <v>378853.3</v>
      </c>
      <c r="H89" s="303">
        <f t="shared" ref="H89" si="7">SUM(H83:H88)</f>
        <v>0</v>
      </c>
      <c r="I89" s="202"/>
      <c r="J89" s="282">
        <f t="shared" si="5"/>
        <v>0.49251156000000001</v>
      </c>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07"/>
      <c r="BZ89" s="207"/>
      <c r="CA89" s="207"/>
      <c r="CB89" s="207"/>
      <c r="CC89" s="207"/>
      <c r="CD89" s="207"/>
      <c r="CE89" s="207"/>
      <c r="CF89" s="207"/>
      <c r="CG89" s="207"/>
      <c r="CH89" s="207"/>
      <c r="CI89" s="207"/>
      <c r="CJ89" s="207"/>
      <c r="CK89" s="207"/>
      <c r="CL89" s="207"/>
      <c r="CM89" s="207"/>
      <c r="CN89" s="207"/>
      <c r="CO89" s="202"/>
      <c r="CP89" s="202"/>
      <c r="CQ89" s="202"/>
      <c r="CR89" s="202"/>
      <c r="CS89" s="202"/>
      <c r="CT89" s="202"/>
      <c r="CU89" s="202"/>
      <c r="CV89" s="202"/>
    </row>
    <row r="90" spans="1:100" ht="16.5">
      <c r="A90" s="208"/>
      <c r="B90" s="204" t="s">
        <v>452</v>
      </c>
      <c r="C90" s="202" t="s">
        <v>441</v>
      </c>
      <c r="D90" s="271">
        <f>D53*$D$71</f>
        <v>23588</v>
      </c>
      <c r="E90" s="271">
        <f>E53*$D$71</f>
        <v>23588</v>
      </c>
      <c r="F90" s="271">
        <f>F53*$D$71</f>
        <v>23588</v>
      </c>
      <c r="G90" s="271">
        <f>G53*$D$71</f>
        <v>23588</v>
      </c>
      <c r="H90" s="271">
        <f>H53*$D$71</f>
        <v>88455</v>
      </c>
      <c r="I90" s="202"/>
      <c r="J90" s="278">
        <f t="shared" si="5"/>
        <v>0.182807</v>
      </c>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7"/>
      <c r="BZ90" s="207"/>
      <c r="CA90" s="207"/>
      <c r="CB90" s="207"/>
      <c r="CC90" s="207"/>
      <c r="CD90" s="207"/>
      <c r="CE90" s="207"/>
      <c r="CF90" s="207"/>
      <c r="CG90" s="207"/>
      <c r="CH90" s="207"/>
      <c r="CI90" s="207"/>
      <c r="CJ90" s="207"/>
      <c r="CK90" s="207"/>
      <c r="CL90" s="207"/>
      <c r="CM90" s="207"/>
      <c r="CN90" s="207"/>
      <c r="CO90" s="202"/>
      <c r="CP90" s="202"/>
      <c r="CQ90" s="202"/>
      <c r="CR90" s="202"/>
      <c r="CS90" s="202"/>
      <c r="CT90" s="202"/>
      <c r="CU90" s="202"/>
      <c r="CV90" s="202"/>
    </row>
    <row r="91" spans="1:100" ht="16.5">
      <c r="A91" s="208"/>
      <c r="B91" s="204" t="s">
        <v>452</v>
      </c>
      <c r="C91" s="202" t="s">
        <v>502</v>
      </c>
      <c r="D91" s="283" t="s">
        <v>505</v>
      </c>
      <c r="E91" s="271"/>
      <c r="F91" s="271"/>
      <c r="G91" s="271"/>
      <c r="H91" s="271"/>
      <c r="I91" s="202"/>
      <c r="J91" s="278">
        <f t="shared" si="5"/>
        <v>0</v>
      </c>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2"/>
      <c r="CP91" s="202"/>
      <c r="CQ91" s="202"/>
      <c r="CR91" s="202"/>
      <c r="CS91" s="202"/>
      <c r="CT91" s="202"/>
      <c r="CU91" s="202"/>
      <c r="CV91" s="202"/>
    </row>
    <row r="92" spans="1:100" ht="16.5">
      <c r="A92"/>
      <c r="B92" s="204" t="s">
        <v>452</v>
      </c>
      <c r="C92" s="202" t="s">
        <v>503</v>
      </c>
      <c r="D92" s="271">
        <f t="shared" ref="D92:H95" si="8">$D75*D63</f>
        <v>44850.78</v>
      </c>
      <c r="E92" s="271">
        <f t="shared" si="8"/>
        <v>36475.109999999993</v>
      </c>
      <c r="F92" s="271">
        <f t="shared" si="8"/>
        <v>27787.049999999996</v>
      </c>
      <c r="G92" s="271">
        <f t="shared" si="8"/>
        <v>12160.800000000001</v>
      </c>
      <c r="H92" s="271">
        <f t="shared" si="8"/>
        <v>113695.65000000002</v>
      </c>
      <c r="I92" s="202"/>
      <c r="J92" s="278">
        <f t="shared" si="5"/>
        <v>0.23496939</v>
      </c>
      <c r="K92" s="202"/>
      <c r="L92" s="202"/>
      <c r="M92" s="305"/>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c r="BG92" s="202"/>
      <c r="BH92" s="202"/>
      <c r="BI92" s="202"/>
      <c r="BJ92" s="202"/>
      <c r="BK92" s="202"/>
      <c r="BL92" s="202"/>
      <c r="BM92" s="202"/>
      <c r="BN92" s="202"/>
      <c r="BO92" s="202"/>
      <c r="BP92" s="202"/>
      <c r="BQ92" s="202"/>
      <c r="BR92" s="202"/>
      <c r="BS92" s="202"/>
      <c r="BT92" s="202"/>
      <c r="BU92" s="202"/>
      <c r="BV92" s="202"/>
      <c r="BW92" s="202"/>
      <c r="BX92" s="202"/>
      <c r="BY92" s="202"/>
      <c r="BZ92" s="202"/>
      <c r="CA92" s="202"/>
      <c r="CB92" s="202"/>
      <c r="CC92" s="202"/>
      <c r="CD92" s="202"/>
      <c r="CE92" s="202"/>
      <c r="CF92" s="202"/>
      <c r="CG92" s="202"/>
      <c r="CH92" s="202"/>
      <c r="CI92" s="202"/>
      <c r="CJ92" s="202"/>
      <c r="CK92" s="202"/>
      <c r="CL92" s="202"/>
      <c r="CM92" s="202"/>
      <c r="CN92" s="202"/>
      <c r="CO92" s="202"/>
      <c r="CP92" s="202"/>
      <c r="CQ92" s="202"/>
      <c r="CR92" s="202"/>
      <c r="CS92" s="202"/>
      <c r="CT92" s="202"/>
      <c r="CU92" s="202"/>
      <c r="CV92" s="202"/>
    </row>
    <row r="93" spans="1:100" ht="16.5">
      <c r="A93"/>
      <c r="B93" s="204" t="s">
        <v>452</v>
      </c>
      <c r="C93" s="202" t="s">
        <v>485</v>
      </c>
      <c r="D93" s="271">
        <f>($D$76*$G$76)*D53</f>
        <v>4680</v>
      </c>
      <c r="E93" s="271">
        <f t="shared" ref="E93:H93" si="9">($D$76*$G$76)*E53</f>
        <v>4680</v>
      </c>
      <c r="F93" s="271">
        <f t="shared" si="9"/>
        <v>4680</v>
      </c>
      <c r="G93" s="271">
        <f t="shared" si="9"/>
        <v>4680</v>
      </c>
      <c r="H93" s="271">
        <f t="shared" si="9"/>
        <v>17550</v>
      </c>
      <c r="I93" s="202"/>
      <c r="J93" s="278">
        <f t="shared" si="5"/>
        <v>3.6269999999999997E-2</v>
      </c>
      <c r="K93" s="202"/>
      <c r="L93" s="202"/>
      <c r="M93" s="304"/>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2"/>
      <c r="BR93" s="202"/>
      <c r="BS93" s="202"/>
      <c r="BT93" s="202"/>
      <c r="BU93" s="202"/>
      <c r="BV93" s="202"/>
      <c r="BW93" s="202"/>
      <c r="BX93" s="202"/>
      <c r="BY93" s="202"/>
      <c r="BZ93" s="202"/>
      <c r="CA93" s="202"/>
      <c r="CB93" s="202"/>
      <c r="CC93" s="202"/>
      <c r="CD93" s="202"/>
      <c r="CE93" s="202"/>
      <c r="CF93" s="202"/>
      <c r="CG93" s="202"/>
      <c r="CH93" s="202"/>
      <c r="CI93" s="202"/>
      <c r="CJ93" s="202"/>
      <c r="CK93" s="202"/>
      <c r="CL93" s="202"/>
      <c r="CM93" s="202"/>
      <c r="CN93" s="202"/>
      <c r="CO93" s="202"/>
      <c r="CP93" s="202"/>
      <c r="CQ93" s="202"/>
      <c r="CR93" s="202"/>
      <c r="CS93" s="202"/>
      <c r="CT93" s="202"/>
      <c r="CU93" s="202"/>
      <c r="CV93" s="202"/>
    </row>
    <row r="94" spans="1:100" ht="16.5">
      <c r="A94"/>
      <c r="B94" s="204" t="s">
        <v>452</v>
      </c>
      <c r="C94" s="202" t="s">
        <v>486</v>
      </c>
      <c r="D94" s="271">
        <f>($D$77*$G$77)*D53</f>
        <v>2700</v>
      </c>
      <c r="E94" s="271">
        <f t="shared" ref="E94:H94" si="10">($D$77*$G$77)*E53</f>
        <v>2700</v>
      </c>
      <c r="F94" s="271">
        <f t="shared" si="10"/>
        <v>2700</v>
      </c>
      <c r="G94" s="271">
        <f t="shared" si="10"/>
        <v>2700</v>
      </c>
      <c r="H94" s="271">
        <f t="shared" si="10"/>
        <v>10125</v>
      </c>
      <c r="I94" s="202"/>
      <c r="J94" s="278">
        <f t="shared" si="5"/>
        <v>2.0924999999999999E-2</v>
      </c>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c r="BR94" s="202"/>
      <c r="BS94" s="202"/>
      <c r="BT94" s="202"/>
      <c r="BU94" s="202"/>
      <c r="BV94" s="202"/>
      <c r="BW94" s="202"/>
      <c r="BX94" s="202"/>
      <c r="BY94" s="202"/>
      <c r="BZ94" s="202"/>
      <c r="CA94" s="202"/>
      <c r="CB94" s="202"/>
      <c r="CC94" s="202"/>
      <c r="CD94" s="202"/>
      <c r="CE94" s="202"/>
      <c r="CF94" s="202"/>
      <c r="CG94" s="202"/>
      <c r="CH94" s="202"/>
      <c r="CI94" s="202"/>
      <c r="CJ94" s="202"/>
      <c r="CK94" s="202"/>
      <c r="CL94" s="202"/>
      <c r="CM94" s="202"/>
      <c r="CN94" s="202"/>
      <c r="CO94" s="202"/>
      <c r="CP94" s="202"/>
      <c r="CQ94" s="202"/>
      <c r="CR94" s="202"/>
      <c r="CS94" s="202"/>
      <c r="CT94" s="202"/>
      <c r="CU94" s="202"/>
      <c r="CV94" s="202"/>
    </row>
    <row r="95" spans="1:100" ht="16.5">
      <c r="A95"/>
      <c r="B95" s="204" t="s">
        <v>452</v>
      </c>
      <c r="C95" s="202" t="s">
        <v>504</v>
      </c>
      <c r="D95" s="271">
        <f t="shared" si="8"/>
        <v>332228</v>
      </c>
      <c r="E95" s="271">
        <f t="shared" si="8"/>
        <v>270185.99999999994</v>
      </c>
      <c r="F95" s="271">
        <f t="shared" si="8"/>
        <v>205829.99999999997</v>
      </c>
      <c r="G95" s="271">
        <f t="shared" si="8"/>
        <v>90080</v>
      </c>
      <c r="H95" s="271">
        <f t="shared" si="8"/>
        <v>842190.00000000012</v>
      </c>
      <c r="I95" s="202"/>
      <c r="J95" s="278">
        <f t="shared" si="5"/>
        <v>1.7405139999999999</v>
      </c>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2"/>
      <c r="BR95" s="202"/>
      <c r="BS95" s="202"/>
      <c r="BT95" s="202"/>
      <c r="BU95" s="202"/>
      <c r="BV95" s="202"/>
      <c r="BW95" s="202"/>
      <c r="BX95" s="202"/>
      <c r="BY95" s="202"/>
      <c r="BZ95" s="202"/>
      <c r="CA95" s="202"/>
      <c r="CB95" s="202"/>
      <c r="CC95" s="202"/>
      <c r="CD95" s="202"/>
      <c r="CE95" s="202"/>
      <c r="CF95" s="202"/>
      <c r="CG95" s="202"/>
      <c r="CH95" s="202"/>
      <c r="CI95" s="202"/>
      <c r="CJ95" s="202"/>
      <c r="CK95" s="202"/>
      <c r="CL95" s="202"/>
      <c r="CM95" s="202"/>
      <c r="CN95" s="202"/>
      <c r="CO95" s="202"/>
      <c r="CP95" s="202"/>
      <c r="CQ95" s="202"/>
      <c r="CR95" s="202"/>
      <c r="CS95" s="202"/>
      <c r="CT95" s="202"/>
      <c r="CU95" s="202"/>
      <c r="CV95" s="202"/>
    </row>
    <row r="96" spans="1:100" ht="16.5">
      <c r="A96" s="208"/>
      <c r="B96" s="279" t="s">
        <v>452</v>
      </c>
      <c r="C96" s="280" t="s">
        <v>500</v>
      </c>
      <c r="D96" s="303">
        <f>SUM(D90:D95)</f>
        <v>408046.78</v>
      </c>
      <c r="E96" s="303">
        <f t="shared" ref="E96:F96" si="11">SUM(E90:E95)</f>
        <v>337629.10999999993</v>
      </c>
      <c r="F96" s="303">
        <f t="shared" si="11"/>
        <v>264585.05</v>
      </c>
      <c r="G96" s="303">
        <f>SUM(G90:G95)</f>
        <v>133208.79999999999</v>
      </c>
      <c r="H96" s="303">
        <f t="shared" ref="H96" si="12">SUM(H90:H95)</f>
        <v>1072015.6500000001</v>
      </c>
      <c r="I96" s="202"/>
      <c r="J96" s="282">
        <f t="shared" si="5"/>
        <v>2.21548539</v>
      </c>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2"/>
      <c r="CP96" s="202"/>
      <c r="CQ96" s="202"/>
      <c r="CR96" s="202"/>
      <c r="CS96" s="202"/>
      <c r="CT96" s="202"/>
      <c r="CU96" s="202"/>
      <c r="CV96" s="202"/>
    </row>
    <row r="97" spans="1:100" ht="16.5">
      <c r="A97"/>
      <c r="B97" s="219"/>
      <c r="C97" s="202"/>
      <c r="D97" s="271"/>
      <c r="E97" s="271"/>
      <c r="F97" s="202"/>
      <c r="G97" s="202"/>
      <c r="H97" s="202"/>
      <c r="I97" s="202"/>
      <c r="J97" s="202"/>
      <c r="K97" s="202"/>
      <c r="L97" s="202"/>
      <c r="M97" s="202"/>
      <c r="N97" s="202"/>
      <c r="O97" s="202"/>
      <c r="P97" s="202"/>
      <c r="Q97" s="202"/>
      <c r="R97" s="202"/>
      <c r="S97" s="202"/>
      <c r="T97" s="202"/>
      <c r="U97" s="202"/>
      <c r="V97" s="202"/>
      <c r="W97" s="202"/>
      <c r="X97" s="202"/>
      <c r="Y97" s="202"/>
      <c r="Z97" s="209"/>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2"/>
      <c r="BR97" s="202"/>
      <c r="BS97" s="202"/>
      <c r="BT97" s="202"/>
      <c r="BU97" s="202"/>
      <c r="BV97" s="202"/>
      <c r="BW97" s="202"/>
      <c r="BX97" s="202"/>
      <c r="BY97" s="202"/>
      <c r="BZ97" s="202"/>
      <c r="CA97" s="202"/>
      <c r="CB97" s="202"/>
      <c r="CC97" s="202"/>
      <c r="CD97" s="202"/>
      <c r="CE97" s="202"/>
      <c r="CF97" s="202"/>
      <c r="CG97" s="202"/>
      <c r="CH97" s="202"/>
      <c r="CI97" s="202"/>
      <c r="CJ97" s="202"/>
      <c r="CK97" s="202"/>
      <c r="CL97" s="202"/>
      <c r="CM97" s="202"/>
      <c r="CN97" s="202"/>
      <c r="CO97" s="202"/>
      <c r="CP97" s="202"/>
      <c r="CQ97" s="202"/>
      <c r="CR97" s="202"/>
      <c r="CS97" s="202"/>
      <c r="CT97" s="202"/>
      <c r="CU97" s="202"/>
      <c r="CV97" s="202"/>
    </row>
    <row r="98" spans="1:100" ht="16.5">
      <c r="A98"/>
      <c r="B98" s="219"/>
      <c r="C98" s="202"/>
      <c r="D98" s="271"/>
      <c r="E98" s="271"/>
      <c r="F98" s="202"/>
      <c r="G98" s="202"/>
      <c r="H98" s="202"/>
      <c r="I98" s="202"/>
      <c r="J98" s="202"/>
      <c r="K98" s="202"/>
      <c r="L98" s="202"/>
      <c r="M98" s="202"/>
      <c r="N98" s="202"/>
      <c r="O98" s="202"/>
      <c r="P98" s="202"/>
      <c r="Q98" s="202"/>
      <c r="R98" s="202"/>
      <c r="S98" s="202"/>
      <c r="T98" s="202"/>
      <c r="U98" s="202"/>
      <c r="V98" s="202"/>
      <c r="W98" s="202"/>
      <c r="X98" s="202"/>
      <c r="Y98" s="202"/>
      <c r="Z98" s="209"/>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2"/>
      <c r="AY98" s="202"/>
      <c r="AZ98" s="202"/>
      <c r="BA98" s="202"/>
      <c r="BB98" s="202"/>
      <c r="BC98" s="202"/>
      <c r="BD98" s="202"/>
      <c r="BE98" s="202"/>
      <c r="BF98" s="202"/>
      <c r="BG98" s="202"/>
      <c r="BH98" s="202"/>
      <c r="BI98" s="202"/>
      <c r="BJ98" s="202"/>
      <c r="BK98" s="202"/>
      <c r="BL98" s="202"/>
      <c r="BM98" s="202"/>
      <c r="BN98" s="202"/>
      <c r="BO98" s="202"/>
      <c r="BP98" s="202"/>
      <c r="BQ98" s="202"/>
      <c r="BR98" s="202"/>
      <c r="BS98" s="202"/>
      <c r="BT98" s="202"/>
      <c r="BU98" s="202"/>
      <c r="BV98" s="202"/>
      <c r="BW98" s="202"/>
      <c r="BX98" s="202"/>
      <c r="BY98" s="202"/>
      <c r="BZ98" s="202"/>
      <c r="CA98" s="202"/>
      <c r="CB98" s="202"/>
      <c r="CC98" s="202"/>
      <c r="CD98" s="202"/>
      <c r="CE98" s="202"/>
      <c r="CF98" s="202"/>
      <c r="CG98" s="202"/>
      <c r="CH98" s="202"/>
      <c r="CI98" s="202"/>
      <c r="CJ98" s="202"/>
      <c r="CK98" s="202"/>
      <c r="CL98" s="202"/>
      <c r="CM98" s="202"/>
      <c r="CN98" s="202"/>
      <c r="CO98" s="202"/>
      <c r="CP98" s="202"/>
      <c r="CQ98" s="202"/>
      <c r="CR98" s="202"/>
      <c r="CS98" s="202"/>
      <c r="CT98" s="202"/>
      <c r="CU98" s="202"/>
      <c r="CV98" s="202"/>
    </row>
    <row r="99" spans="1:100" ht="16.5">
      <c r="A99"/>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2"/>
      <c r="AY99" s="202"/>
      <c r="AZ99" s="202"/>
      <c r="BA99" s="202"/>
      <c r="BB99" s="202"/>
      <c r="BC99" s="202"/>
      <c r="BD99" s="202"/>
      <c r="BE99" s="202"/>
      <c r="BF99" s="202"/>
      <c r="BG99" s="202"/>
      <c r="BH99" s="202"/>
      <c r="BI99" s="202"/>
      <c r="BJ99" s="202"/>
      <c r="BK99" s="202"/>
      <c r="BL99" s="202"/>
      <c r="BM99" s="202"/>
      <c r="BN99" s="202"/>
      <c r="BO99" s="202"/>
      <c r="BP99" s="202"/>
      <c r="BQ99" s="202"/>
      <c r="BR99" s="202"/>
      <c r="BS99" s="202"/>
      <c r="BT99" s="202"/>
      <c r="BU99" s="202"/>
      <c r="BV99" s="202"/>
      <c r="BW99" s="202"/>
      <c r="BX99" s="202"/>
      <c r="BY99" s="202"/>
      <c r="BZ99" s="202"/>
      <c r="CA99" s="202"/>
      <c r="CB99" s="202"/>
      <c r="CC99" s="202"/>
      <c r="CD99" s="202"/>
      <c r="CE99" s="202"/>
      <c r="CF99" s="202"/>
      <c r="CG99" s="202"/>
      <c r="CH99" s="202"/>
      <c r="CI99" s="202"/>
      <c r="CJ99" s="202"/>
      <c r="CK99" s="202"/>
      <c r="CL99" s="202"/>
      <c r="CM99" s="202"/>
      <c r="CN99" s="202"/>
      <c r="CO99" s="202"/>
      <c r="CP99" s="202"/>
      <c r="CQ99" s="202"/>
      <c r="CR99" s="202"/>
      <c r="CS99" s="202"/>
      <c r="CT99" s="202"/>
      <c r="CU99" s="202"/>
      <c r="CV99" s="202"/>
    </row>
    <row r="100" spans="1:100" ht="16.5">
      <c r="A100"/>
      <c r="B100" s="204"/>
      <c r="C100" s="202"/>
      <c r="D100" s="271"/>
      <c r="E100" s="271"/>
      <c r="F100" s="202"/>
      <c r="G100" s="202"/>
      <c r="H100" s="202"/>
      <c r="I100" s="202"/>
      <c r="J100" s="202"/>
      <c r="K100" s="202"/>
      <c r="L100" s="202"/>
      <c r="M100" s="202"/>
      <c r="N100" s="202"/>
      <c r="O100" s="202"/>
      <c r="P100" s="202"/>
      <c r="Q100" s="202"/>
      <c r="R100" s="202"/>
      <c r="S100" s="202"/>
      <c r="T100" s="202"/>
      <c r="U100" s="202"/>
      <c r="V100" s="202"/>
      <c r="W100" s="202"/>
      <c r="X100" s="202"/>
      <c r="Y100" s="202"/>
      <c r="Z100" s="209"/>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2"/>
      <c r="BR100" s="202"/>
      <c r="BS100" s="202"/>
      <c r="BT100" s="202"/>
      <c r="BU100" s="202"/>
      <c r="BV100" s="202"/>
      <c r="BW100" s="202"/>
      <c r="BX100" s="202"/>
      <c r="BY100" s="202"/>
      <c r="BZ100" s="202"/>
      <c r="CA100" s="202"/>
      <c r="CB100" s="202"/>
      <c r="CC100" s="202"/>
      <c r="CD100" s="202"/>
      <c r="CE100" s="202"/>
      <c r="CF100" s="202"/>
      <c r="CG100" s="202"/>
      <c r="CH100" s="202"/>
      <c r="CI100" s="202"/>
      <c r="CJ100" s="202"/>
      <c r="CK100" s="202"/>
      <c r="CL100" s="202"/>
      <c r="CM100" s="202"/>
      <c r="CN100" s="202"/>
      <c r="CO100" s="202"/>
      <c r="CP100" s="202"/>
      <c r="CQ100" s="202"/>
      <c r="CR100" s="202"/>
      <c r="CS100" s="202"/>
      <c r="CT100" s="202"/>
      <c r="CU100" s="202"/>
      <c r="CV100" s="202"/>
    </row>
    <row r="101" spans="1:100" ht="16.5">
      <c r="A101"/>
      <c r="B101" s="204"/>
      <c r="C101" s="207" t="s">
        <v>506</v>
      </c>
      <c r="D101" s="283" t="s">
        <v>507</v>
      </c>
      <c r="E101" s="271"/>
      <c r="F101" s="202"/>
      <c r="G101" s="220" t="s">
        <v>508</v>
      </c>
      <c r="H101" s="220"/>
      <c r="I101" s="202"/>
      <c r="J101" s="202"/>
      <c r="K101" s="202"/>
      <c r="L101" s="202"/>
      <c r="M101" s="202"/>
      <c r="N101" s="202"/>
      <c r="O101" s="202"/>
      <c r="P101" s="202"/>
      <c r="Q101" s="202"/>
      <c r="R101" s="202"/>
      <c r="S101" s="202"/>
      <c r="T101" s="202"/>
      <c r="U101" s="202"/>
      <c r="V101" s="202"/>
      <c r="W101" s="202"/>
      <c r="X101" s="202"/>
      <c r="Y101" s="202"/>
      <c r="Z101" s="209"/>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2"/>
      <c r="BR101" s="202"/>
      <c r="BS101" s="202"/>
      <c r="BT101" s="202"/>
      <c r="BU101" s="202"/>
      <c r="BV101" s="202"/>
      <c r="BW101" s="202"/>
      <c r="BX101" s="202"/>
      <c r="BY101" s="202"/>
      <c r="BZ101" s="202"/>
      <c r="CA101" s="202"/>
      <c r="CB101" s="202"/>
      <c r="CC101" s="202"/>
      <c r="CD101" s="202"/>
      <c r="CE101" s="202"/>
      <c r="CF101" s="202"/>
      <c r="CG101" s="202"/>
      <c r="CH101" s="202"/>
      <c r="CI101" s="202"/>
      <c r="CJ101" s="202"/>
      <c r="CK101" s="202"/>
      <c r="CL101" s="202"/>
      <c r="CM101" s="202"/>
      <c r="CN101" s="202"/>
      <c r="CO101" s="202"/>
      <c r="CP101" s="202"/>
      <c r="CQ101" s="202"/>
      <c r="CR101" s="202"/>
      <c r="CS101" s="202"/>
      <c r="CT101" s="202"/>
      <c r="CU101" s="202"/>
      <c r="CV101" s="202"/>
    </row>
    <row r="102" spans="1:100" ht="16.5">
      <c r="A102"/>
      <c r="B102" s="204"/>
      <c r="C102" s="202"/>
      <c r="D102" s="205"/>
      <c r="E102" s="271"/>
      <c r="F102" s="202"/>
      <c r="G102" s="202"/>
      <c r="H102" s="202"/>
      <c r="I102" s="202"/>
      <c r="J102" s="202"/>
      <c r="K102" s="202"/>
      <c r="L102" s="202"/>
      <c r="M102" s="202"/>
      <c r="N102" s="202"/>
      <c r="O102" s="202"/>
      <c r="P102" s="202"/>
      <c r="Q102" s="202"/>
      <c r="R102" s="202"/>
      <c r="S102" s="202"/>
      <c r="T102" s="202"/>
      <c r="U102" s="202"/>
      <c r="V102" s="202"/>
      <c r="W102" s="202"/>
      <c r="X102" s="202"/>
      <c r="Y102" s="202"/>
      <c r="Z102" s="209"/>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2"/>
      <c r="BR102" s="202"/>
      <c r="BS102" s="202"/>
      <c r="BT102" s="202"/>
      <c r="BU102" s="202"/>
      <c r="BV102" s="202"/>
      <c r="BW102" s="202"/>
      <c r="BX102" s="202"/>
      <c r="BY102" s="202"/>
      <c r="BZ102" s="202"/>
      <c r="CA102" s="202"/>
      <c r="CB102" s="202"/>
      <c r="CC102" s="202"/>
      <c r="CD102" s="202"/>
      <c r="CE102" s="202"/>
      <c r="CF102" s="202"/>
      <c r="CG102" s="202"/>
      <c r="CH102" s="202"/>
      <c r="CI102" s="202"/>
      <c r="CJ102" s="202"/>
      <c r="CK102" s="202"/>
      <c r="CL102" s="202"/>
      <c r="CM102" s="202"/>
      <c r="CN102" s="202"/>
      <c r="CO102" s="202"/>
      <c r="CP102" s="202"/>
      <c r="CQ102" s="202"/>
      <c r="CR102" s="202"/>
      <c r="CS102" s="202"/>
      <c r="CT102" s="202"/>
      <c r="CU102" s="202"/>
      <c r="CV102" s="202"/>
    </row>
    <row r="103" spans="1:100" ht="16.5">
      <c r="A103"/>
      <c r="B103" s="204"/>
      <c r="C103" s="202" t="s">
        <v>509</v>
      </c>
      <c r="D103" s="284">
        <v>284.50962962962961</v>
      </c>
      <c r="E103" s="283" t="s">
        <v>510</v>
      </c>
      <c r="F103" s="202"/>
      <c r="G103" s="202"/>
      <c r="H103" s="202"/>
      <c r="I103" s="202"/>
      <c r="J103" s="202"/>
      <c r="K103" s="202"/>
      <c r="L103" s="202"/>
      <c r="M103" s="202"/>
      <c r="N103" s="202"/>
      <c r="O103" s="202"/>
      <c r="P103" s="202"/>
      <c r="Q103" s="202"/>
      <c r="R103" s="202"/>
      <c r="S103" s="202"/>
      <c r="T103" s="202"/>
      <c r="U103" s="202"/>
      <c r="V103" s="202"/>
      <c r="W103" s="202"/>
      <c r="X103" s="202"/>
      <c r="Y103" s="202"/>
      <c r="Z103" s="209"/>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202"/>
      <c r="CH103" s="202"/>
      <c r="CI103" s="202"/>
      <c r="CJ103" s="202"/>
      <c r="CK103" s="202"/>
      <c r="CL103" s="202"/>
      <c r="CM103" s="202"/>
      <c r="CN103" s="202"/>
      <c r="CO103" s="202"/>
      <c r="CP103" s="202"/>
      <c r="CQ103" s="202"/>
      <c r="CR103" s="202"/>
      <c r="CS103" s="202"/>
      <c r="CT103" s="202"/>
      <c r="CU103" s="202"/>
      <c r="CV103" s="202"/>
    </row>
    <row r="104" spans="1:100" ht="16.5">
      <c r="A104"/>
      <c r="B104" s="204"/>
      <c r="C104" s="202" t="s">
        <v>511</v>
      </c>
      <c r="D104" s="285">
        <f>58/1000</f>
        <v>5.8000000000000003E-2</v>
      </c>
      <c r="E104" s="283" t="s">
        <v>512</v>
      </c>
      <c r="F104" s="202"/>
      <c r="G104" s="202"/>
      <c r="H104" s="202"/>
      <c r="I104" s="202"/>
      <c r="J104" s="202"/>
      <c r="K104" s="202"/>
      <c r="L104" s="202"/>
      <c r="M104" s="202"/>
      <c r="N104" s="202"/>
      <c r="O104" s="202"/>
      <c r="P104" s="202"/>
      <c r="Q104" s="202"/>
      <c r="R104" s="202"/>
      <c r="S104" s="202"/>
      <c r="T104" s="202"/>
      <c r="U104" s="202"/>
      <c r="V104" s="202"/>
      <c r="W104" s="202"/>
      <c r="X104" s="202"/>
      <c r="Y104" s="202"/>
      <c r="Z104" s="209"/>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c r="AX104" s="202"/>
      <c r="AY104" s="202"/>
      <c r="AZ104" s="202"/>
      <c r="BA104" s="202"/>
      <c r="BB104" s="202"/>
      <c r="BC104" s="202"/>
      <c r="BD104" s="202"/>
      <c r="BE104" s="202"/>
      <c r="BF104" s="202"/>
      <c r="BG104" s="202"/>
      <c r="BH104" s="202"/>
      <c r="BI104" s="202"/>
      <c r="BJ104" s="202"/>
      <c r="BK104" s="202"/>
      <c r="BL104" s="202"/>
      <c r="BM104" s="202"/>
      <c r="BN104" s="202"/>
      <c r="BO104" s="202"/>
      <c r="BP104" s="202"/>
      <c r="BQ104" s="202"/>
      <c r="BR104" s="202"/>
      <c r="BS104" s="202"/>
      <c r="BT104" s="202"/>
      <c r="BU104" s="202"/>
      <c r="BV104" s="202"/>
      <c r="BW104" s="202"/>
      <c r="BX104" s="202"/>
      <c r="BY104" s="202"/>
      <c r="BZ104" s="202"/>
      <c r="CA104" s="202"/>
      <c r="CB104" s="202"/>
      <c r="CC104" s="202"/>
      <c r="CD104" s="202"/>
      <c r="CE104" s="202"/>
      <c r="CF104" s="202"/>
      <c r="CG104" s="202"/>
      <c r="CH104" s="202"/>
      <c r="CI104" s="202"/>
      <c r="CJ104" s="202"/>
      <c r="CK104" s="202"/>
      <c r="CL104" s="202"/>
      <c r="CM104" s="202"/>
      <c r="CN104" s="202"/>
      <c r="CO104" s="202"/>
      <c r="CP104" s="202"/>
      <c r="CQ104" s="202"/>
      <c r="CR104" s="202"/>
      <c r="CS104" s="202"/>
      <c r="CT104" s="202"/>
      <c r="CU104" s="202"/>
      <c r="CV104" s="202"/>
    </row>
    <row r="105" spans="1:100" ht="16.5">
      <c r="A105"/>
      <c r="B105" s="204"/>
      <c r="C105" s="202"/>
      <c r="D105" s="202"/>
      <c r="E105" s="283"/>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202"/>
      <c r="AY105" s="202"/>
      <c r="AZ105" s="202"/>
      <c r="BA105" s="202"/>
      <c r="BB105" s="202"/>
      <c r="BC105" s="202"/>
      <c r="BD105" s="202"/>
      <c r="BE105" s="202"/>
      <c r="BF105" s="202"/>
      <c r="BG105" s="202"/>
      <c r="BH105" s="202"/>
      <c r="BI105" s="202"/>
      <c r="BJ105" s="202"/>
      <c r="BK105" s="202"/>
      <c r="BL105" s="202"/>
      <c r="BM105" s="202"/>
      <c r="BN105" s="202"/>
      <c r="BO105" s="202"/>
      <c r="BP105" s="202"/>
      <c r="BQ105" s="202"/>
      <c r="BR105" s="202"/>
      <c r="BS105" s="202"/>
      <c r="BT105" s="202"/>
      <c r="BU105" s="202"/>
      <c r="BV105" s="202"/>
      <c r="BW105" s="202"/>
      <c r="BX105" s="202"/>
      <c r="BY105" s="202"/>
      <c r="BZ105" s="202"/>
      <c r="CA105" s="202"/>
      <c r="CB105" s="202"/>
      <c r="CC105" s="202"/>
      <c r="CD105" s="202"/>
      <c r="CE105" s="202"/>
      <c r="CF105" s="202"/>
      <c r="CG105" s="202"/>
      <c r="CH105" s="202"/>
      <c r="CI105" s="202"/>
      <c r="CJ105" s="202"/>
      <c r="CK105" s="202"/>
      <c r="CL105" s="202"/>
      <c r="CM105" s="202"/>
      <c r="CN105" s="202"/>
      <c r="CO105" s="202"/>
      <c r="CP105" s="202"/>
      <c r="CQ105" s="202"/>
      <c r="CR105" s="202"/>
      <c r="CS105" s="202"/>
      <c r="CT105" s="202"/>
      <c r="CU105" s="202"/>
      <c r="CV105" s="202"/>
    </row>
    <row r="106" spans="1:100" ht="16.5">
      <c r="A106"/>
      <c r="B106" s="204"/>
      <c r="C106" s="202"/>
      <c r="D106" s="273">
        <v>1</v>
      </c>
      <c r="E106" s="273">
        <v>2</v>
      </c>
      <c r="F106" s="207">
        <v>3</v>
      </c>
      <c r="G106" s="207">
        <v>4</v>
      </c>
      <c r="H106" s="207">
        <v>5</v>
      </c>
      <c r="I106" s="207">
        <v>6</v>
      </c>
      <c r="J106" s="273">
        <v>7</v>
      </c>
      <c r="K106" s="273">
        <v>8</v>
      </c>
      <c r="L106" s="207">
        <v>9</v>
      </c>
      <c r="M106" s="207">
        <v>10</v>
      </c>
      <c r="N106" s="207">
        <v>11</v>
      </c>
      <c r="O106" s="207">
        <v>12</v>
      </c>
      <c r="P106" s="273">
        <v>13</v>
      </c>
      <c r="Q106" s="273">
        <v>14</v>
      </c>
      <c r="R106" s="207">
        <v>15</v>
      </c>
      <c r="S106" s="273">
        <v>16</v>
      </c>
      <c r="T106" s="207">
        <v>17</v>
      </c>
      <c r="U106" s="207">
        <v>18</v>
      </c>
      <c r="V106" s="273">
        <v>19</v>
      </c>
      <c r="W106" s="207">
        <v>20</v>
      </c>
      <c r="X106" s="207">
        <v>21</v>
      </c>
      <c r="Y106" s="273">
        <v>22</v>
      </c>
      <c r="Z106" s="207">
        <v>23</v>
      </c>
      <c r="AA106" s="207">
        <v>24</v>
      </c>
      <c r="AB106" s="273">
        <v>25</v>
      </c>
      <c r="AC106" s="207"/>
      <c r="AD106" s="207"/>
      <c r="AE106" s="273"/>
      <c r="AF106" s="207"/>
      <c r="AG106" s="207"/>
      <c r="AH106" s="273"/>
      <c r="AI106" s="207"/>
      <c r="AJ106" s="207"/>
      <c r="AK106" s="273"/>
      <c r="AL106" s="207"/>
      <c r="AM106" s="207"/>
      <c r="AN106" s="273"/>
      <c r="AO106" s="207"/>
      <c r="AP106" s="207"/>
      <c r="AQ106" s="273"/>
      <c r="AR106" s="207"/>
      <c r="AS106" s="207"/>
      <c r="AT106" s="273"/>
      <c r="AU106" s="207"/>
      <c r="AV106" s="207"/>
      <c r="AW106" s="202"/>
      <c r="AX106" s="202"/>
      <c r="AY106" s="202"/>
      <c r="AZ106" s="202"/>
      <c r="BA106" s="202"/>
      <c r="BB106" s="202"/>
      <c r="BC106" s="202"/>
      <c r="BD106" s="202"/>
      <c r="BE106" s="202"/>
      <c r="BF106" s="202"/>
      <c r="BG106" s="202"/>
      <c r="BH106" s="202"/>
      <c r="BI106" s="202"/>
      <c r="BJ106" s="202"/>
      <c r="BK106" s="202"/>
      <c r="BL106" s="202"/>
      <c r="BM106" s="202"/>
      <c r="BN106" s="202"/>
      <c r="BO106" s="202"/>
      <c r="BP106" s="202"/>
      <c r="BQ106" s="202"/>
      <c r="BR106" s="202"/>
      <c r="BS106" s="202"/>
      <c r="BT106" s="202"/>
      <c r="BU106" s="202"/>
      <c r="BV106" s="202"/>
      <c r="BW106" s="202"/>
      <c r="BX106" s="202"/>
      <c r="BY106" s="202"/>
      <c r="BZ106" s="202"/>
      <c r="CA106" s="202"/>
      <c r="CB106" s="202"/>
      <c r="CC106" s="202"/>
      <c r="CD106" s="202"/>
      <c r="CE106" s="202"/>
      <c r="CF106" s="202"/>
      <c r="CG106" s="202"/>
      <c r="CH106" s="202"/>
      <c r="CI106" s="202"/>
      <c r="CJ106" s="202"/>
      <c r="CK106" s="202"/>
      <c r="CL106" s="202"/>
      <c r="CM106" s="202"/>
      <c r="CN106" s="202"/>
      <c r="CO106" s="202"/>
      <c r="CP106" s="202"/>
      <c r="CQ106" s="202"/>
      <c r="CR106" s="202"/>
      <c r="CS106" s="202"/>
      <c r="CT106" s="202"/>
      <c r="CU106" s="202"/>
      <c r="CV106" s="202"/>
    </row>
    <row r="107" spans="1:100" ht="16.5">
      <c r="A107"/>
      <c r="B107" s="286" t="s">
        <v>513</v>
      </c>
      <c r="C107" s="287" t="s">
        <v>514</v>
      </c>
      <c r="D107" s="288">
        <f>SUM(Table212148[Building footpring area (m2)])*$D$103*$D$104</f>
        <v>28486.310439348144</v>
      </c>
      <c r="E107" s="288">
        <f>SUM(Table212148[Building footpring area (m2)])*$D$103*$D$104</f>
        <v>28486.310439348144</v>
      </c>
      <c r="F107" s="288">
        <f>SUM(Table212148[Building footpring area (m2)])*$D$103*$D$104</f>
        <v>28486.310439348144</v>
      </c>
      <c r="G107" s="288">
        <f>SUM(Table212148[Building footpring area (m2)])*$D$103*$D$104</f>
        <v>28486.310439348144</v>
      </c>
      <c r="H107" s="288">
        <f>SUM(Table212148[Building footpring area (m2)])*$D$103*$D$104</f>
        <v>28486.310439348144</v>
      </c>
      <c r="I107" s="288">
        <f>SUM(Table212148[Building footpring area (m2)])*$D$103*$D$104</f>
        <v>28486.310439348144</v>
      </c>
      <c r="J107" s="288">
        <f>SUM(Table212148[Building footpring area (m2)])*$D$103*$D$104</f>
        <v>28486.310439348144</v>
      </c>
      <c r="K107" s="288">
        <f>SUM(Table212148[Building footpring area (m2)])*$D$103*$D$104</f>
        <v>28486.310439348144</v>
      </c>
      <c r="L107" s="288">
        <f>SUM(Table212148[Building footpring area (m2)])*$D$103*$D$104</f>
        <v>28486.310439348144</v>
      </c>
      <c r="M107" s="288">
        <f>SUM(Table212148[Building footpring area (m2)])*$D$103*$D$104</f>
        <v>28486.310439348144</v>
      </c>
      <c r="N107" s="288">
        <f>SUM(Table212148[Building footpring area (m2)])*$D$103*$D$104</f>
        <v>28486.310439348144</v>
      </c>
      <c r="O107" s="288">
        <f>SUM(Table212148[Building footpring area (m2)])*$D$103*$D$104</f>
        <v>28486.310439348144</v>
      </c>
      <c r="P107" s="288">
        <f>SUM(Table212148[Building footpring area (m2)])*$D$103*$D$104</f>
        <v>28486.310439348144</v>
      </c>
      <c r="Q107" s="288">
        <f>SUM(Table212148[Building footpring area (m2)])*$D$103*$D$104</f>
        <v>28486.310439348144</v>
      </c>
      <c r="R107" s="288">
        <f>SUM(Table212148[Building footpring area (m2)])*$D$103*$D$104</f>
        <v>28486.310439348144</v>
      </c>
      <c r="S107" s="288">
        <f>SUM(Table212148[Building footpring area (m2)])*$D$103*$D$104</f>
        <v>28486.310439348144</v>
      </c>
      <c r="T107" s="288">
        <f>SUM(Table212148[Building footpring area (m2)])*$D$103*$D$104</f>
        <v>28486.310439348144</v>
      </c>
      <c r="U107" s="288">
        <f>SUM(Table212148[Building footpring area (m2)])*$D$103*$D$104</f>
        <v>28486.310439348144</v>
      </c>
      <c r="V107" s="288">
        <f>SUM(Table212148[Building footpring area (m2)])*$D$103*$D$104</f>
        <v>28486.310439348144</v>
      </c>
      <c r="W107" s="288">
        <f>SUM(Table212148[Building footpring area (m2)])*$D$103*$D$104</f>
        <v>28486.310439348144</v>
      </c>
      <c r="X107" s="288">
        <f>SUM(Table212148[Building footpring area (m2)])*$D$103*$D$104</f>
        <v>28486.310439348144</v>
      </c>
      <c r="Y107" s="288">
        <f>SUM(Table212148[Building footpring area (m2)])*$D$103*$D$104</f>
        <v>28486.310439348144</v>
      </c>
      <c r="Z107" s="288">
        <f>SUM(Table212148[Building footpring area (m2)])*$D$103*$D$104</f>
        <v>28486.310439348144</v>
      </c>
      <c r="AA107" s="288">
        <f>SUM(Table212148[Building footpring area (m2)])*$D$103*$D$104</f>
        <v>28486.310439348144</v>
      </c>
      <c r="AB107" s="288">
        <f>SUM(Table212148[Building footpring area (m2)])*$D$103*$D$104</f>
        <v>28486.310439348144</v>
      </c>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02"/>
      <c r="AX107" s="202"/>
      <c r="AY107" s="202"/>
      <c r="AZ107" s="202"/>
      <c r="BA107" s="202"/>
      <c r="BB107" s="202"/>
      <c r="BC107" s="202"/>
      <c r="BD107" s="202"/>
      <c r="BE107" s="202"/>
      <c r="BF107" s="202"/>
      <c r="BG107" s="202"/>
      <c r="BH107" s="202"/>
      <c r="BI107" s="202"/>
      <c r="BJ107" s="202"/>
      <c r="BK107" s="202"/>
      <c r="BL107" s="202"/>
      <c r="BM107" s="202"/>
      <c r="BN107" s="202"/>
      <c r="BO107" s="202"/>
      <c r="BP107" s="202"/>
      <c r="BQ107" s="202"/>
      <c r="BR107" s="202"/>
      <c r="BS107" s="202"/>
      <c r="BT107" s="202"/>
      <c r="BU107" s="202"/>
      <c r="BV107" s="202"/>
      <c r="BW107" s="202"/>
      <c r="BX107" s="202"/>
      <c r="BY107" s="202"/>
      <c r="BZ107" s="202"/>
      <c r="CA107" s="202"/>
      <c r="CB107" s="202"/>
      <c r="CC107" s="202"/>
      <c r="CD107" s="202"/>
      <c r="CE107" s="202"/>
      <c r="CF107" s="202"/>
      <c r="CG107" s="202"/>
      <c r="CH107" s="202"/>
      <c r="CI107" s="202"/>
      <c r="CJ107" s="202"/>
      <c r="CK107" s="202"/>
      <c r="CL107" s="202"/>
      <c r="CM107" s="202"/>
      <c r="CN107" s="202"/>
      <c r="CO107" s="202"/>
      <c r="CP107" s="202"/>
      <c r="CQ107" s="202"/>
      <c r="CR107" s="202"/>
      <c r="CS107" s="202"/>
      <c r="CT107" s="202"/>
      <c r="CU107" s="202"/>
      <c r="CV107" s="202"/>
    </row>
    <row r="108" spans="1:100" ht="16.5">
      <c r="A108" s="202"/>
      <c r="B108" s="286" t="s">
        <v>452</v>
      </c>
      <c r="C108" s="287" t="s">
        <v>514</v>
      </c>
      <c r="D108" s="288">
        <f>SUM(Table313159[Building footpring area (m2)])*$D$103*$D$104</f>
        <v>143605.96811650373</v>
      </c>
      <c r="E108" s="288">
        <f>SUM(Table313159[Building footpring area (m2)])*$D$103*$D$104</f>
        <v>143605.96811650373</v>
      </c>
      <c r="F108" s="288">
        <f>SUM(Table313159[Building footpring area (m2)])*$D$103*$D$104</f>
        <v>143605.96811650373</v>
      </c>
      <c r="G108" s="288">
        <f>SUM(Table313159[Building footpring area (m2)])*$D$103*$D$104</f>
        <v>143605.96811650373</v>
      </c>
      <c r="H108" s="288">
        <f>SUM(Table313159[Building footpring area (m2)])*$D$103*$D$104</f>
        <v>143605.96811650373</v>
      </c>
      <c r="I108" s="288">
        <f>SUM(Table313159[Building footpring area (m2)])*$D$103*$D$104</f>
        <v>143605.96811650373</v>
      </c>
      <c r="J108" s="288">
        <f>SUM(Table313159[Building footpring area (m2)])*$D$103*$D$104</f>
        <v>143605.96811650373</v>
      </c>
      <c r="K108" s="288">
        <f>SUM(Table313159[Building footpring area (m2)])*$D$103*$D$104</f>
        <v>143605.96811650373</v>
      </c>
      <c r="L108" s="288">
        <f>SUM(Table313159[Building footpring area (m2)])*$D$103*$D$104</f>
        <v>143605.96811650373</v>
      </c>
      <c r="M108" s="288">
        <f>SUM(Table313159[Building footpring area (m2)])*$D$103*$D$104</f>
        <v>143605.96811650373</v>
      </c>
      <c r="N108" s="288">
        <f>SUM(Table313159[Building footpring area (m2)])*$D$103*$D$104</f>
        <v>143605.96811650373</v>
      </c>
      <c r="O108" s="288">
        <f>SUM(Table313159[Building footpring area (m2)])*$D$103*$D$104</f>
        <v>143605.96811650373</v>
      </c>
      <c r="P108" s="288">
        <f>SUM(Table313159[Building footpring area (m2)])*$D$103*$D$104</f>
        <v>143605.96811650373</v>
      </c>
      <c r="Q108" s="288">
        <f>SUM(Table313159[Building footpring area (m2)])*$D$103*$D$104</f>
        <v>143605.96811650373</v>
      </c>
      <c r="R108" s="288">
        <f>SUM(Table313159[Building footpring area (m2)])*$D$103*$D$104</f>
        <v>143605.96811650373</v>
      </c>
      <c r="S108" s="288">
        <f>SUM(Table313159[Building footpring area (m2)])*$D$103*$D$104</f>
        <v>143605.96811650373</v>
      </c>
      <c r="T108" s="288">
        <f>SUM(Table313159[Building footpring area (m2)])*$D$103*$D$104</f>
        <v>143605.96811650373</v>
      </c>
      <c r="U108" s="288">
        <f>SUM(Table313159[Building footpring area (m2)])*$D$103*$D$104</f>
        <v>143605.96811650373</v>
      </c>
      <c r="V108" s="288">
        <f>SUM(Table313159[Building footpring area (m2)])*$D$103*$D$104</f>
        <v>143605.96811650373</v>
      </c>
      <c r="W108" s="288">
        <f>SUM(Table313159[Building footpring area (m2)])*$D$103*$D$104</f>
        <v>143605.96811650373</v>
      </c>
      <c r="X108" s="288">
        <f>SUM(Table313159[Building footpring area (m2)])*$D$103*$D$104</f>
        <v>143605.96811650373</v>
      </c>
      <c r="Y108" s="288">
        <f>SUM(Table313159[Building footpring area (m2)])*$D$103*$D$104</f>
        <v>143605.96811650373</v>
      </c>
      <c r="Z108" s="288">
        <f>SUM(Table313159[Building footpring area (m2)])*$D$103*$D$104</f>
        <v>143605.96811650373</v>
      </c>
      <c r="AA108" s="288">
        <f>SUM(Table313159[Building footpring area (m2)])*$D$103*$D$104</f>
        <v>143605.96811650373</v>
      </c>
      <c r="AB108" s="288">
        <f>SUM(Table313159[Building footpring area (m2)])*$D$103*$D$104</f>
        <v>143605.96811650373</v>
      </c>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02"/>
      <c r="AX108" s="202"/>
      <c r="AY108" s="202"/>
      <c r="AZ108" s="202"/>
      <c r="BA108" s="202"/>
      <c r="BB108" s="202"/>
      <c r="BC108" s="202"/>
      <c r="BD108" s="202"/>
      <c r="BE108" s="202"/>
      <c r="BF108" s="202"/>
      <c r="BG108" s="202"/>
      <c r="BH108" s="202"/>
      <c r="BI108" s="202"/>
      <c r="BJ108" s="202"/>
      <c r="BK108" s="202"/>
      <c r="BL108" s="202"/>
      <c r="BM108" s="202"/>
      <c r="BN108" s="202"/>
      <c r="BO108" s="202"/>
      <c r="BP108" s="202"/>
      <c r="BQ108" s="202"/>
      <c r="BR108" s="202"/>
      <c r="BS108" s="202"/>
      <c r="BT108" s="202"/>
      <c r="BU108" s="202"/>
      <c r="BV108" s="202"/>
      <c r="BW108" s="202"/>
      <c r="BX108" s="202"/>
      <c r="BY108" s="202"/>
      <c r="BZ108" s="202"/>
      <c r="CA108" s="202"/>
      <c r="CB108" s="202"/>
      <c r="CC108" s="202"/>
      <c r="CD108" s="202"/>
      <c r="CE108" s="202"/>
      <c r="CF108" s="202"/>
      <c r="CG108" s="202"/>
      <c r="CH108" s="202"/>
      <c r="CI108" s="202"/>
      <c r="CJ108" s="202"/>
      <c r="CK108" s="202"/>
      <c r="CL108" s="202"/>
      <c r="CM108" s="202"/>
      <c r="CN108" s="202"/>
      <c r="CO108" s="202"/>
      <c r="CP108" s="202"/>
      <c r="CQ108" s="202"/>
      <c r="CR108" s="202"/>
      <c r="CS108" s="202"/>
      <c r="CT108" s="202"/>
      <c r="CU108" s="202"/>
      <c r="CV108" s="202"/>
    </row>
    <row r="109" spans="1:100" ht="16.5">
      <c r="A109"/>
      <c r="B109" s="204"/>
      <c r="C109" s="202"/>
      <c r="D109" s="271"/>
      <c r="E109" s="271"/>
      <c r="F109" s="202"/>
      <c r="G109" s="202"/>
      <c r="H109" s="202"/>
      <c r="I109" s="202"/>
      <c r="J109" s="202"/>
      <c r="K109" s="202"/>
      <c r="L109" s="202"/>
      <c r="M109" s="202"/>
      <c r="N109" s="202"/>
      <c r="O109" s="202"/>
      <c r="P109" s="202"/>
      <c r="Q109" s="202"/>
      <c r="R109" s="202"/>
      <c r="S109" s="202"/>
      <c r="T109" s="202"/>
      <c r="U109" s="202"/>
      <c r="V109" s="202"/>
      <c r="W109" s="202"/>
      <c r="X109" s="202"/>
      <c r="Y109" s="202"/>
      <c r="Z109" s="209"/>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202"/>
      <c r="BI109" s="202"/>
      <c r="BJ109" s="202"/>
      <c r="BK109" s="202"/>
      <c r="BL109" s="202"/>
      <c r="BM109" s="202"/>
      <c r="BN109" s="202"/>
      <c r="BO109" s="202"/>
      <c r="BP109" s="202"/>
      <c r="BQ109" s="202"/>
      <c r="BR109" s="202"/>
      <c r="BS109" s="202"/>
      <c r="BT109" s="202"/>
      <c r="BU109" s="202"/>
      <c r="BV109" s="202"/>
      <c r="BW109" s="202"/>
      <c r="BX109" s="202"/>
      <c r="BY109" s="202"/>
      <c r="BZ109" s="202"/>
      <c r="CA109" s="202"/>
      <c r="CB109" s="202"/>
      <c r="CC109" s="202"/>
      <c r="CD109" s="202"/>
      <c r="CE109" s="202"/>
      <c r="CF109" s="202"/>
      <c r="CG109" s="202"/>
      <c r="CH109" s="202"/>
      <c r="CI109" s="202"/>
      <c r="CJ109" s="202"/>
      <c r="CK109" s="202"/>
      <c r="CL109" s="202"/>
      <c r="CM109" s="202"/>
      <c r="CN109" s="202"/>
      <c r="CO109" s="202"/>
      <c r="CP109" s="202"/>
      <c r="CQ109" s="202"/>
      <c r="CR109" s="202"/>
      <c r="CS109" s="202"/>
      <c r="CT109" s="202"/>
      <c r="CU109" s="202"/>
      <c r="CV109" s="202"/>
    </row>
    <row r="110" spans="1:100" ht="16.5">
      <c r="A110"/>
      <c r="B110" s="219"/>
      <c r="C110" s="221" t="s">
        <v>515</v>
      </c>
      <c r="D110" s="271"/>
      <c r="E110" s="271"/>
      <c r="F110" s="202"/>
      <c r="G110" s="202"/>
      <c r="H110" s="202"/>
      <c r="I110" s="202"/>
      <c r="J110" s="202"/>
      <c r="K110" s="202"/>
      <c r="L110" s="202"/>
      <c r="M110" s="202"/>
      <c r="N110" s="202"/>
      <c r="O110" s="202"/>
      <c r="P110" s="202"/>
      <c r="Q110" s="202"/>
      <c r="R110" s="202"/>
      <c r="S110" s="202"/>
      <c r="T110" s="202"/>
      <c r="U110" s="202"/>
      <c r="V110" s="202"/>
      <c r="W110" s="202"/>
      <c r="X110" s="202"/>
      <c r="Y110" s="202"/>
      <c r="Z110" s="209"/>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c r="AX110" s="202"/>
      <c r="AY110" s="202"/>
      <c r="AZ110" s="202"/>
      <c r="BA110" s="202"/>
      <c r="BB110" s="202"/>
      <c r="BC110" s="202"/>
      <c r="BD110" s="202"/>
      <c r="BE110" s="202"/>
      <c r="BF110" s="202"/>
      <c r="BG110" s="202"/>
      <c r="BH110" s="202"/>
      <c r="BI110" s="202"/>
      <c r="BJ110" s="202"/>
      <c r="BK110" s="202"/>
      <c r="BL110" s="202"/>
      <c r="BM110" s="202"/>
      <c r="BN110" s="202"/>
      <c r="BO110" s="202"/>
      <c r="BP110" s="202"/>
      <c r="BQ110" s="202"/>
      <c r="BR110" s="202"/>
      <c r="BS110" s="202"/>
      <c r="BT110" s="202"/>
      <c r="BU110" s="202"/>
      <c r="BV110" s="202"/>
      <c r="BW110" s="202"/>
      <c r="BX110" s="202"/>
      <c r="BY110" s="202"/>
      <c r="BZ110" s="202"/>
      <c r="CA110" s="202"/>
      <c r="CB110" s="202"/>
      <c r="CC110" s="202"/>
      <c r="CD110" s="202"/>
      <c r="CE110" s="202"/>
      <c r="CF110" s="202"/>
      <c r="CG110" s="202"/>
      <c r="CH110" s="202"/>
      <c r="CI110" s="202"/>
      <c r="CJ110" s="202"/>
      <c r="CK110" s="202"/>
      <c r="CL110" s="202"/>
      <c r="CM110" s="202"/>
      <c r="CN110" s="202"/>
      <c r="CO110" s="202"/>
      <c r="CP110" s="202"/>
      <c r="CQ110" s="202"/>
      <c r="CR110" s="202"/>
      <c r="CS110" s="202"/>
      <c r="CT110" s="202"/>
      <c r="CU110" s="202"/>
      <c r="CV110" s="202"/>
    </row>
    <row r="111" spans="1:100" ht="16.5">
      <c r="A111"/>
      <c r="B111" s="219"/>
      <c r="C111" s="202"/>
      <c r="D111" s="271"/>
      <c r="E111" s="271"/>
      <c r="F111" s="202"/>
      <c r="G111" s="202"/>
      <c r="H111" s="202"/>
      <c r="I111" s="202"/>
      <c r="J111" s="202"/>
      <c r="K111" s="202"/>
      <c r="L111" s="202"/>
      <c r="M111" s="202"/>
      <c r="N111" s="202"/>
      <c r="O111" s="202"/>
      <c r="P111" s="202"/>
      <c r="Q111" s="202"/>
      <c r="R111" s="202"/>
      <c r="S111" s="202"/>
      <c r="T111" s="202"/>
      <c r="U111" s="202"/>
      <c r="V111" s="202"/>
      <c r="W111" s="202"/>
      <c r="X111" s="202"/>
      <c r="Y111" s="202"/>
      <c r="Z111" s="209"/>
      <c r="AA111" s="202"/>
      <c r="AB111" s="202"/>
      <c r="AC111" s="202"/>
      <c r="AD111" s="202"/>
      <c r="AE111" s="202"/>
      <c r="AF111" s="202"/>
      <c r="AG111" s="202"/>
      <c r="AH111" s="202"/>
      <c r="AI111" s="202"/>
      <c r="AJ111" s="202"/>
      <c r="AK111" s="202"/>
      <c r="AL111" s="202"/>
      <c r="AM111" s="202"/>
      <c r="AN111" s="202"/>
      <c r="AO111" s="202"/>
      <c r="AP111" s="202"/>
      <c r="AQ111" s="202"/>
      <c r="AR111" s="202"/>
      <c r="AS111" s="202"/>
      <c r="AT111" s="202"/>
      <c r="AU111" s="202"/>
      <c r="AV111" s="202"/>
      <c r="AW111" s="202"/>
      <c r="AX111" s="202"/>
      <c r="AY111" s="202"/>
      <c r="AZ111" s="202"/>
      <c r="BA111" s="202"/>
      <c r="BB111" s="202"/>
      <c r="BC111" s="202"/>
      <c r="BD111" s="202"/>
      <c r="BE111" s="202"/>
      <c r="BF111" s="202"/>
      <c r="BG111" s="202"/>
      <c r="BH111" s="202"/>
      <c r="BI111" s="202"/>
      <c r="BJ111" s="202"/>
      <c r="BK111" s="202"/>
      <c r="BL111" s="202"/>
      <c r="BM111" s="202"/>
      <c r="BN111" s="202"/>
      <c r="BO111" s="202"/>
      <c r="BP111" s="202"/>
      <c r="BQ111" s="202"/>
      <c r="BR111" s="202"/>
      <c r="BS111" s="202"/>
      <c r="BT111" s="202"/>
      <c r="BU111" s="202"/>
      <c r="BV111" s="202"/>
      <c r="BW111" s="202"/>
      <c r="BX111" s="202"/>
      <c r="BY111" s="202"/>
      <c r="BZ111" s="202"/>
      <c r="CA111" s="202"/>
      <c r="CB111" s="202"/>
      <c r="CC111" s="202"/>
      <c r="CD111" s="202"/>
      <c r="CE111" s="202"/>
      <c r="CF111" s="202"/>
      <c r="CG111" s="202"/>
      <c r="CH111" s="202"/>
      <c r="CI111" s="202"/>
      <c r="CJ111" s="202"/>
      <c r="CK111" s="202"/>
      <c r="CL111" s="202"/>
      <c r="CM111" s="202"/>
      <c r="CN111" s="202"/>
      <c r="CO111" s="202"/>
      <c r="CP111" s="202"/>
      <c r="CQ111" s="202"/>
      <c r="CR111" s="202"/>
      <c r="CS111" s="202"/>
      <c r="CT111" s="202"/>
      <c r="CU111" s="202"/>
      <c r="CV111" s="202"/>
    </row>
    <row r="112" spans="1:100" ht="16.5">
      <c r="A112"/>
      <c r="B112" s="219"/>
      <c r="C112" s="207" t="s">
        <v>516</v>
      </c>
      <c r="D112" s="203" t="s">
        <v>517</v>
      </c>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9"/>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2"/>
      <c r="AZ112" s="202"/>
      <c r="BA112" s="202"/>
      <c r="BB112" s="202"/>
      <c r="BC112" s="202"/>
      <c r="BD112" s="202"/>
      <c r="BE112" s="202"/>
      <c r="BF112" s="202"/>
      <c r="BG112" s="202"/>
      <c r="BH112" s="202"/>
      <c r="BI112" s="202"/>
      <c r="BJ112" s="202"/>
      <c r="BK112" s="202"/>
      <c r="BL112" s="202"/>
      <c r="BM112" s="202"/>
      <c r="BN112" s="202"/>
      <c r="BO112" s="202"/>
      <c r="BP112" s="202"/>
      <c r="BQ112" s="202"/>
      <c r="BR112" s="202"/>
      <c r="BS112" s="202"/>
      <c r="BT112" s="202"/>
      <c r="BU112" s="202"/>
      <c r="BV112" s="202"/>
      <c r="BW112" s="202"/>
      <c r="BX112" s="202"/>
      <c r="BY112" s="202"/>
      <c r="BZ112" s="202"/>
      <c r="CA112" s="202"/>
      <c r="CB112" s="202"/>
      <c r="CC112" s="202"/>
      <c r="CD112" s="202"/>
      <c r="CE112" s="202"/>
      <c r="CF112" s="202"/>
      <c r="CG112" s="202"/>
      <c r="CH112" s="202"/>
      <c r="CI112" s="202"/>
      <c r="CJ112" s="202"/>
      <c r="CK112" s="202"/>
      <c r="CL112" s="202"/>
      <c r="CM112" s="202"/>
      <c r="CN112" s="202"/>
      <c r="CO112" s="202"/>
      <c r="CP112" s="202"/>
      <c r="CQ112" s="202"/>
      <c r="CR112" s="202"/>
      <c r="CS112" s="202"/>
      <c r="CT112" s="202"/>
      <c r="CU112" s="202"/>
      <c r="CV112" s="202"/>
    </row>
    <row r="113" spans="1:100" ht="16.5">
      <c r="A113"/>
      <c r="B113" s="219"/>
      <c r="C113" s="207"/>
      <c r="D113" s="217"/>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9"/>
      <c r="AA113" s="202"/>
      <c r="AB113" s="202"/>
      <c r="AC113" s="202"/>
      <c r="AD113" s="202"/>
      <c r="AE113" s="202"/>
      <c r="AF113" s="202"/>
      <c r="AG113" s="202"/>
      <c r="AH113" s="202"/>
      <c r="AI113" s="202"/>
      <c r="AJ113" s="202"/>
      <c r="AK113" s="202"/>
      <c r="AL113" s="202"/>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202"/>
      <c r="BL113" s="202"/>
      <c r="BM113" s="202"/>
      <c r="BN113" s="202"/>
      <c r="BO113" s="202"/>
      <c r="BP113" s="202"/>
      <c r="BQ113" s="202"/>
      <c r="BR113" s="202"/>
      <c r="BS113" s="202"/>
      <c r="BT113" s="202"/>
      <c r="BU113" s="202"/>
      <c r="BV113" s="202"/>
      <c r="BW113" s="202"/>
      <c r="BX113" s="202"/>
      <c r="BY113" s="202"/>
      <c r="BZ113" s="202"/>
      <c r="CA113" s="202"/>
      <c r="CB113" s="202"/>
      <c r="CC113" s="202"/>
      <c r="CD113" s="202"/>
      <c r="CE113" s="202"/>
      <c r="CF113" s="202"/>
      <c r="CG113" s="202"/>
      <c r="CH113" s="202"/>
      <c r="CI113" s="202"/>
      <c r="CJ113" s="202"/>
      <c r="CK113" s="202"/>
      <c r="CL113" s="202"/>
      <c r="CM113" s="202"/>
      <c r="CN113" s="202"/>
      <c r="CO113" s="202"/>
      <c r="CP113" s="202"/>
      <c r="CQ113" s="202"/>
      <c r="CR113" s="202"/>
      <c r="CS113" s="202"/>
      <c r="CT113" s="202"/>
      <c r="CU113" s="202"/>
      <c r="CV113" s="202"/>
    </row>
    <row r="114" spans="1:100" ht="16.5">
      <c r="A114"/>
      <c r="B114" s="202"/>
      <c r="C114" s="207"/>
      <c r="D114" s="217" t="s">
        <v>518</v>
      </c>
      <c r="E114" s="202"/>
      <c r="F114" s="202"/>
      <c r="G114" s="202"/>
      <c r="H114" s="202"/>
      <c r="I114"/>
      <c r="J114"/>
      <c r="K114"/>
      <c r="L114"/>
      <c r="M114"/>
      <c r="N114" s="202"/>
      <c r="O114" s="202"/>
      <c r="P114" s="202"/>
      <c r="Q114" s="202"/>
      <c r="R114" s="202"/>
      <c r="S114" s="202"/>
      <c r="T114" s="202"/>
      <c r="U114" s="202"/>
      <c r="V114" s="202"/>
      <c r="W114" s="202"/>
      <c r="X114" s="202"/>
      <c r="Y114" s="202"/>
      <c r="Z114" s="209"/>
      <c r="AA114" s="202"/>
      <c r="AB114" s="202"/>
      <c r="AC114" s="202"/>
      <c r="AD114" s="202"/>
      <c r="AE114" s="202"/>
      <c r="AF114" s="202"/>
      <c r="AG114" s="202"/>
      <c r="AH114" s="202"/>
      <c r="AI114" s="202"/>
      <c r="AJ114" s="202"/>
      <c r="AK114" s="202"/>
      <c r="AL114" s="202"/>
      <c r="AM114" s="202"/>
      <c r="AN114" s="202"/>
      <c r="AO114" s="202"/>
      <c r="AP114" s="202"/>
      <c r="AQ114" s="202"/>
      <c r="AR114" s="202"/>
      <c r="AS114" s="202"/>
      <c r="AT114" s="202"/>
      <c r="AU114" s="202"/>
      <c r="AV114" s="202"/>
      <c r="AW114" s="202"/>
      <c r="AX114" s="202"/>
      <c r="AY114" s="202"/>
      <c r="AZ114" s="202"/>
      <c r="BA114" s="202"/>
      <c r="BB114" s="202"/>
      <c r="BC114" s="202"/>
      <c r="BD114" s="202"/>
      <c r="BE114" s="202"/>
      <c r="BF114" s="202"/>
      <c r="BG114" s="202"/>
      <c r="BH114" s="202"/>
      <c r="BI114" s="202"/>
      <c r="BJ114" s="202"/>
      <c r="BK114" s="202"/>
      <c r="BL114" s="202"/>
      <c r="BM114" s="202"/>
      <c r="BN114" s="202"/>
      <c r="BO114" s="202"/>
      <c r="BP114" s="202"/>
      <c r="BQ114" s="202"/>
      <c r="BR114" s="202"/>
      <c r="BS114" s="202"/>
      <c r="BT114" s="202"/>
      <c r="BU114" s="202"/>
      <c r="BV114" s="202"/>
      <c r="BW114" s="202"/>
      <c r="BX114" s="202"/>
      <c r="BY114" s="202"/>
      <c r="BZ114" s="202"/>
      <c r="CA114" s="202"/>
      <c r="CB114" s="202"/>
      <c r="CC114" s="202"/>
      <c r="CD114" s="202"/>
      <c r="CE114" s="202"/>
      <c r="CF114" s="202"/>
      <c r="CG114" s="202"/>
      <c r="CH114" s="202"/>
      <c r="CI114" s="202"/>
      <c r="CJ114" s="202"/>
      <c r="CK114" s="202"/>
      <c r="CL114" s="202"/>
      <c r="CM114" s="202"/>
      <c r="CN114" s="202"/>
      <c r="CO114" s="202"/>
      <c r="CP114" s="202"/>
      <c r="CQ114" s="202"/>
      <c r="CR114" s="202"/>
      <c r="CS114" s="202"/>
      <c r="CT114" s="202"/>
      <c r="CU114" s="202"/>
      <c r="CV114" s="202"/>
    </row>
    <row r="115" spans="1:100" ht="16.5">
      <c r="A115"/>
      <c r="B115" s="202"/>
      <c r="C115" s="202" t="s">
        <v>503</v>
      </c>
      <c r="D115" s="284">
        <v>84.92307692307692</v>
      </c>
      <c r="E115" s="202"/>
      <c r="F115" s="202"/>
      <c r="G115" s="202"/>
      <c r="H115" s="202"/>
      <c r="I115"/>
      <c r="J115"/>
      <c r="K115"/>
      <c r="L115"/>
      <c r="M115"/>
      <c r="N115" s="202"/>
      <c r="O115" s="202"/>
      <c r="P115" s="202"/>
      <c r="Q115" s="202"/>
      <c r="R115" s="202"/>
      <c r="S115" s="202"/>
      <c r="T115" s="202"/>
      <c r="U115" s="202"/>
      <c r="V115" s="202"/>
      <c r="W115" s="202"/>
      <c r="X115" s="202"/>
      <c r="Y115" s="202"/>
      <c r="Z115" s="209"/>
      <c r="AA115" s="202"/>
      <c r="AB115" s="202"/>
      <c r="AC115" s="202"/>
      <c r="AD115" s="202"/>
      <c r="AE115" s="202"/>
      <c r="AF115" s="202"/>
      <c r="AG115" s="202"/>
      <c r="AH115" s="202"/>
      <c r="AI115" s="202"/>
      <c r="AJ115" s="202"/>
      <c r="AK115" s="202"/>
      <c r="AL115" s="202"/>
      <c r="AM115" s="202"/>
      <c r="AN115" s="202"/>
      <c r="AO115" s="202"/>
      <c r="AP115" s="202"/>
      <c r="AQ115" s="202"/>
      <c r="AR115" s="202"/>
      <c r="AS115" s="202"/>
      <c r="AT115" s="202"/>
      <c r="AU115" s="202"/>
      <c r="AV115" s="202"/>
      <c r="AW115" s="202"/>
      <c r="AX115" s="202"/>
      <c r="AY115" s="202"/>
      <c r="AZ115" s="202"/>
      <c r="BA115" s="202"/>
      <c r="BB115" s="202"/>
      <c r="BC115" s="202"/>
      <c r="BD115" s="202"/>
      <c r="BE115" s="202"/>
      <c r="BF115" s="202"/>
      <c r="BG115" s="202"/>
      <c r="BH115" s="202"/>
      <c r="BI115" s="202"/>
      <c r="BJ115" s="202"/>
      <c r="BK115" s="202"/>
      <c r="BL115" s="202"/>
      <c r="BM115" s="202"/>
      <c r="BN115" s="202"/>
      <c r="BO115" s="202"/>
      <c r="BP115" s="202"/>
      <c r="BQ115" s="202"/>
      <c r="BR115" s="202"/>
      <c r="BS115" s="202"/>
      <c r="BT115" s="202"/>
      <c r="BU115" s="202"/>
      <c r="BV115" s="202"/>
      <c r="BW115" s="202"/>
      <c r="BX115" s="202"/>
      <c r="BY115" s="202"/>
      <c r="BZ115" s="202"/>
      <c r="CA115" s="202"/>
      <c r="CB115" s="202"/>
      <c r="CC115" s="202"/>
      <c r="CD115" s="202"/>
      <c r="CE115" s="202"/>
      <c r="CF115" s="202"/>
      <c r="CG115" s="202"/>
      <c r="CH115" s="202"/>
      <c r="CI115" s="202"/>
      <c r="CJ115" s="202"/>
      <c r="CK115" s="202"/>
      <c r="CL115" s="202"/>
      <c r="CM115" s="202"/>
      <c r="CN115" s="202"/>
      <c r="CO115" s="202"/>
      <c r="CP115" s="202"/>
      <c r="CQ115" s="202"/>
      <c r="CR115" s="202"/>
      <c r="CS115" s="202"/>
      <c r="CT115" s="202"/>
      <c r="CU115" s="202"/>
      <c r="CV115" s="202"/>
    </row>
    <row r="116" spans="1:100" ht="16.5">
      <c r="A116"/>
      <c r="B116" s="212"/>
      <c r="C116" s="202" t="s">
        <v>485</v>
      </c>
      <c r="D116" s="284">
        <v>467</v>
      </c>
      <c r="E116" s="202" t="s">
        <v>519</v>
      </c>
      <c r="F116" s="284">
        <v>362</v>
      </c>
      <c r="G116" s="202" t="s">
        <v>520</v>
      </c>
      <c r="H116" s="202"/>
      <c r="I116"/>
      <c r="J116"/>
      <c r="K116"/>
      <c r="L116"/>
      <c r="M116"/>
      <c r="N116" s="202"/>
      <c r="O116" s="202"/>
      <c r="P116" s="202"/>
      <c r="Q116" s="202"/>
      <c r="R116" s="202"/>
      <c r="S116" s="202"/>
      <c r="T116" s="202"/>
      <c r="U116" s="202"/>
      <c r="V116" s="202"/>
      <c r="W116" s="202"/>
      <c r="X116" s="202"/>
      <c r="Y116" s="202"/>
      <c r="Z116" s="209"/>
      <c r="AA116" s="202"/>
      <c r="AB116" s="202"/>
      <c r="AC116" s="202"/>
      <c r="AD116" s="202"/>
      <c r="AE116" s="202"/>
      <c r="AF116" s="202"/>
      <c r="AG116" s="202"/>
      <c r="AH116" s="202"/>
      <c r="AI116" s="202"/>
      <c r="AJ116" s="202"/>
      <c r="AK116" s="202"/>
      <c r="AL116" s="202"/>
      <c r="AM116" s="202"/>
      <c r="AN116" s="202"/>
      <c r="AO116" s="202"/>
      <c r="AP116" s="202"/>
      <c r="AQ116" s="202"/>
      <c r="AR116" s="202"/>
      <c r="AS116" s="202"/>
      <c r="AT116" s="202"/>
      <c r="AU116" s="202"/>
      <c r="AV116" s="202"/>
      <c r="AW116" s="202"/>
      <c r="AX116" s="202"/>
      <c r="AY116" s="202"/>
      <c r="AZ116" s="202"/>
      <c r="BA116" s="202"/>
      <c r="BB116" s="202"/>
      <c r="BC116" s="202"/>
      <c r="BD116" s="202"/>
      <c r="BE116" s="202"/>
      <c r="BF116" s="202"/>
      <c r="BG116" s="202"/>
      <c r="BH116" s="202"/>
      <c r="BI116" s="202"/>
      <c r="BJ116" s="202"/>
      <c r="BK116" s="202"/>
      <c r="BL116" s="202"/>
      <c r="BM116" s="202"/>
      <c r="BN116" s="202"/>
      <c r="BO116" s="202"/>
      <c r="BP116" s="202"/>
      <c r="BQ116" s="202"/>
      <c r="BR116" s="202"/>
      <c r="BS116" s="202"/>
      <c r="BT116" s="202"/>
      <c r="BU116" s="202"/>
      <c r="BV116" s="202"/>
      <c r="BW116" s="202"/>
      <c r="BX116" s="202"/>
      <c r="BY116" s="202"/>
      <c r="BZ116" s="202"/>
      <c r="CA116" s="202"/>
      <c r="CB116" s="202"/>
      <c r="CC116" s="202"/>
      <c r="CD116" s="202"/>
      <c r="CE116" s="202"/>
      <c r="CF116" s="202"/>
      <c r="CG116" s="202"/>
      <c r="CH116" s="202"/>
      <c r="CI116" s="202"/>
      <c r="CJ116" s="202"/>
      <c r="CK116" s="202"/>
      <c r="CL116" s="202"/>
      <c r="CM116" s="202"/>
      <c r="CN116" s="202"/>
      <c r="CO116" s="202"/>
      <c r="CP116" s="202"/>
      <c r="CQ116" s="202"/>
      <c r="CR116" s="202"/>
      <c r="CS116" s="202"/>
      <c r="CT116" s="202"/>
      <c r="CU116" s="202"/>
      <c r="CV116" s="202"/>
    </row>
    <row r="117" spans="1:100" ht="16.5">
      <c r="A117"/>
      <c r="B117" s="212"/>
      <c r="C117" s="202" t="s">
        <v>486</v>
      </c>
      <c r="D117" s="284">
        <v>779.47</v>
      </c>
      <c r="E117" s="202" t="s">
        <v>519</v>
      </c>
      <c r="F117" s="284">
        <v>547.4</v>
      </c>
      <c r="G117" s="202" t="s">
        <v>520</v>
      </c>
      <c r="H117" s="202"/>
      <c r="I117" s="202"/>
      <c r="J117" s="202"/>
      <c r="K117" s="202"/>
      <c r="L117" s="202"/>
      <c r="M117" s="202"/>
      <c r="N117" s="202"/>
      <c r="O117" s="202"/>
      <c r="P117" s="202"/>
      <c r="Q117" s="202"/>
      <c r="R117" s="202"/>
      <c r="S117" s="202"/>
      <c r="T117" s="202"/>
      <c r="U117" s="202"/>
      <c r="V117" s="202"/>
      <c r="W117" s="202"/>
      <c r="X117" s="202"/>
      <c r="Y117" s="202"/>
      <c r="Z117" s="209"/>
      <c r="AA117" s="202"/>
      <c r="AB117" s="202"/>
      <c r="AC117" s="202"/>
      <c r="AD117" s="202"/>
      <c r="AE117" s="202"/>
      <c r="AF117" s="202"/>
      <c r="AG117" s="202"/>
      <c r="AH117" s="202"/>
      <c r="AI117" s="202"/>
      <c r="AJ117" s="202"/>
      <c r="AK117" s="202"/>
      <c r="AL117" s="202"/>
      <c r="AM117" s="202"/>
      <c r="AN117" s="202"/>
      <c r="AO117" s="202"/>
      <c r="AP117" s="202"/>
      <c r="AQ117" s="202"/>
      <c r="AR117" s="202"/>
      <c r="AS117" s="202"/>
      <c r="AT117" s="202"/>
      <c r="AU117" s="202"/>
      <c r="AV117" s="202"/>
      <c r="AW117" s="202"/>
      <c r="AX117" s="202"/>
      <c r="AY117" s="202"/>
      <c r="AZ117" s="202"/>
      <c r="BA117" s="202"/>
      <c r="BB117" s="202"/>
      <c r="BC117" s="202"/>
      <c r="BD117" s="202"/>
      <c r="BE117" s="202"/>
      <c r="BF117" s="202"/>
      <c r="BG117" s="202"/>
      <c r="BH117" s="202"/>
      <c r="BI117" s="202"/>
      <c r="BJ117" s="202"/>
      <c r="BK117" s="202"/>
      <c r="BL117" s="202"/>
      <c r="BM117" s="202"/>
      <c r="BN117" s="202"/>
      <c r="BO117" s="202"/>
      <c r="BP117" s="202"/>
      <c r="BQ117" s="202"/>
      <c r="BR117" s="202"/>
      <c r="BS117" s="202"/>
      <c r="BT117" s="202"/>
      <c r="BU117" s="202"/>
      <c r="BV117" s="202"/>
      <c r="BW117" s="202"/>
      <c r="BX117" s="202"/>
      <c r="BY117" s="202"/>
      <c r="BZ117" s="202"/>
      <c r="CA117" s="202"/>
      <c r="CB117" s="202"/>
      <c r="CC117" s="202"/>
      <c r="CD117" s="202"/>
      <c r="CE117" s="202"/>
      <c r="CF117" s="202"/>
      <c r="CG117" s="202"/>
      <c r="CH117" s="202"/>
      <c r="CI117" s="202"/>
      <c r="CJ117" s="202"/>
      <c r="CK117" s="202"/>
      <c r="CL117" s="202"/>
      <c r="CM117" s="202"/>
      <c r="CN117" s="202"/>
      <c r="CO117" s="202"/>
      <c r="CP117" s="202"/>
      <c r="CQ117" s="202"/>
      <c r="CR117" s="202"/>
      <c r="CS117" s="202"/>
      <c r="CT117" s="202"/>
      <c r="CU117" s="202"/>
      <c r="CV117" s="202"/>
    </row>
    <row r="118" spans="1:100" ht="16.5">
      <c r="A118"/>
      <c r="B118" s="212"/>
      <c r="C118" s="202" t="s">
        <v>504</v>
      </c>
      <c r="D118" s="284">
        <v>788</v>
      </c>
      <c r="E118" s="202"/>
      <c r="F118" s="202"/>
      <c r="G118" s="202"/>
      <c r="H118" s="202"/>
      <c r="I118" s="202"/>
      <c r="J118" s="202"/>
      <c r="K118" s="202"/>
      <c r="L118" s="202"/>
      <c r="M118" s="202"/>
      <c r="N118" s="202"/>
      <c r="O118" s="202"/>
      <c r="P118" s="202"/>
      <c r="Q118" s="202"/>
      <c r="R118" s="202"/>
      <c r="S118" s="202"/>
      <c r="T118" s="202"/>
      <c r="U118" s="202"/>
      <c r="V118" s="202"/>
      <c r="W118" s="202"/>
      <c r="X118" s="202"/>
      <c r="Y118" s="202"/>
      <c r="Z118" s="209"/>
      <c r="AA118" s="202"/>
      <c r="AB118" s="202"/>
      <c r="AC118" s="202"/>
      <c r="AD118" s="202"/>
      <c r="AE118" s="202"/>
      <c r="AF118" s="202"/>
      <c r="AG118" s="202"/>
      <c r="AH118" s="202"/>
      <c r="AI118" s="202"/>
      <c r="AJ118" s="202"/>
      <c r="AK118" s="202"/>
      <c r="AL118" s="202"/>
      <c r="AM118" s="202"/>
      <c r="AN118" s="202"/>
      <c r="AO118" s="202"/>
      <c r="AP118" s="202"/>
      <c r="AQ118" s="202"/>
      <c r="AR118" s="202"/>
      <c r="AS118" s="202"/>
      <c r="AT118" s="202"/>
      <c r="AU118" s="202"/>
      <c r="AV118" s="202"/>
      <c r="AW118" s="202"/>
      <c r="AX118" s="202"/>
      <c r="AY118" s="202"/>
      <c r="AZ118" s="202"/>
      <c r="BA118" s="202"/>
      <c r="BB118" s="202"/>
      <c r="BC118" s="202"/>
      <c r="BD118" s="202"/>
      <c r="BE118" s="202"/>
      <c r="BF118" s="202"/>
      <c r="BG118" s="202"/>
      <c r="BH118" s="202"/>
      <c r="BI118" s="202"/>
      <c r="BJ118" s="202"/>
      <c r="BK118" s="202"/>
      <c r="BL118" s="202"/>
      <c r="BM118" s="202"/>
      <c r="BN118" s="202"/>
      <c r="BO118" s="202"/>
      <c r="BP118" s="202"/>
      <c r="BQ118" s="202"/>
      <c r="BR118" s="202"/>
      <c r="BS118" s="202"/>
      <c r="BT118" s="202"/>
      <c r="BU118" s="202"/>
      <c r="BV118" s="202"/>
      <c r="BW118" s="202"/>
      <c r="BX118" s="202"/>
      <c r="BY118" s="202"/>
      <c r="BZ118" s="202"/>
      <c r="CA118" s="202"/>
      <c r="CB118" s="202"/>
      <c r="CC118" s="202"/>
      <c r="CD118" s="202"/>
      <c r="CE118" s="202"/>
      <c r="CF118" s="202"/>
      <c r="CG118" s="202"/>
      <c r="CH118" s="202"/>
      <c r="CI118" s="202"/>
      <c r="CJ118" s="202"/>
      <c r="CK118" s="202"/>
      <c r="CL118" s="202"/>
      <c r="CM118" s="202"/>
      <c r="CN118" s="202"/>
      <c r="CO118" s="202"/>
      <c r="CP118" s="202"/>
      <c r="CQ118" s="202"/>
      <c r="CR118" s="202"/>
      <c r="CS118" s="202"/>
      <c r="CT118" s="202"/>
      <c r="CU118" s="202"/>
      <c r="CV118" s="202"/>
    </row>
    <row r="119" spans="1:100" ht="16.5">
      <c r="A119"/>
      <c r="B119" s="224"/>
      <c r="C119" s="202"/>
      <c r="D119" s="205"/>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9"/>
      <c r="AA119" s="202"/>
      <c r="AB119" s="202"/>
      <c r="AC119" s="202"/>
      <c r="AD119" s="202"/>
      <c r="AE119" s="202"/>
      <c r="AF119" s="202"/>
      <c r="AG119" s="202"/>
      <c r="AH119" s="202"/>
      <c r="AI119" s="202"/>
      <c r="AJ119" s="202"/>
      <c r="AK119" s="202"/>
      <c r="AL119" s="202"/>
      <c r="AM119" s="202"/>
      <c r="AN119" s="202"/>
      <c r="AO119" s="202"/>
      <c r="AP119" s="202"/>
      <c r="AQ119" s="202"/>
      <c r="AR119" s="202"/>
      <c r="AS119" s="202"/>
      <c r="AT119" s="202"/>
      <c r="AU119" s="202"/>
      <c r="AV119" s="202"/>
      <c r="AW119" s="202"/>
      <c r="AX119" s="202"/>
      <c r="AY119" s="202"/>
      <c r="AZ119" s="202"/>
      <c r="BA119" s="202"/>
      <c r="BB119" s="202"/>
      <c r="BC119" s="202"/>
      <c r="BD119" s="202"/>
      <c r="BE119" s="202"/>
      <c r="BF119" s="202"/>
      <c r="BG119" s="202"/>
      <c r="BH119" s="202"/>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202"/>
      <c r="CH119" s="202"/>
      <c r="CI119" s="202"/>
      <c r="CJ119" s="202"/>
      <c r="CK119" s="202"/>
      <c r="CL119" s="202"/>
      <c r="CM119" s="202"/>
      <c r="CN119" s="202"/>
      <c r="CO119" s="202"/>
      <c r="CP119" s="202"/>
      <c r="CQ119" s="202"/>
      <c r="CR119" s="202"/>
      <c r="CS119" s="202"/>
      <c r="CT119" s="202"/>
      <c r="CU119" s="202"/>
      <c r="CV119" s="202"/>
    </row>
    <row r="120" spans="1:100" ht="16.5">
      <c r="A120"/>
      <c r="B120" s="224"/>
      <c r="C120" s="202" t="s">
        <v>511</v>
      </c>
      <c r="D120" s="285">
        <f>D104</f>
        <v>5.8000000000000003E-2</v>
      </c>
      <c r="E120" s="283" t="s">
        <v>512</v>
      </c>
      <c r="F120" s="202"/>
      <c r="G120" s="202"/>
      <c r="H120" s="202"/>
      <c r="I120" s="202"/>
      <c r="J120" s="202"/>
      <c r="K120" s="202"/>
      <c r="L120" s="202"/>
      <c r="M120" s="202"/>
      <c r="N120" s="202"/>
      <c r="O120" s="202"/>
      <c r="P120" s="202"/>
      <c r="Q120" s="202"/>
      <c r="R120" s="202"/>
      <c r="S120" s="202"/>
      <c r="T120" s="202"/>
      <c r="U120" s="202"/>
      <c r="V120" s="202"/>
      <c r="W120" s="202"/>
      <c r="X120" s="202"/>
      <c r="Y120" s="202"/>
      <c r="Z120" s="209"/>
      <c r="AA120" s="202"/>
      <c r="AB120" s="202"/>
      <c r="AC120" s="202"/>
      <c r="AD120" s="202"/>
      <c r="AE120" s="202"/>
      <c r="AF120" s="202"/>
      <c r="AG120" s="202"/>
      <c r="AH120" s="202"/>
      <c r="AI120" s="202"/>
      <c r="AJ120" s="202"/>
      <c r="AK120" s="202"/>
      <c r="AL120" s="202"/>
      <c r="AM120" s="202"/>
      <c r="AN120" s="202"/>
      <c r="AO120" s="202"/>
      <c r="AP120" s="202"/>
      <c r="AQ120" s="202"/>
      <c r="AR120" s="202"/>
      <c r="AS120" s="202"/>
      <c r="AT120" s="202"/>
      <c r="AU120" s="202"/>
      <c r="AV120" s="202"/>
      <c r="AW120" s="202"/>
      <c r="AX120" s="202"/>
      <c r="AY120" s="202"/>
      <c r="AZ120" s="202"/>
      <c r="BA120" s="202"/>
      <c r="BB120" s="202"/>
      <c r="BC120" s="202"/>
      <c r="BD120" s="202"/>
      <c r="BE120" s="202"/>
      <c r="BF120" s="202"/>
      <c r="BG120" s="202"/>
      <c r="BH120" s="202"/>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202"/>
      <c r="CH120" s="202"/>
      <c r="CI120" s="202"/>
      <c r="CJ120" s="202"/>
      <c r="CK120" s="202"/>
      <c r="CL120" s="202"/>
      <c r="CM120" s="202"/>
      <c r="CN120" s="202"/>
      <c r="CO120" s="202"/>
      <c r="CP120" s="202"/>
      <c r="CQ120" s="202"/>
      <c r="CR120" s="202"/>
      <c r="CS120" s="202"/>
      <c r="CT120" s="202"/>
      <c r="CU120" s="202"/>
      <c r="CV120" s="202"/>
    </row>
    <row r="121" spans="1:100" ht="16.5">
      <c r="A121"/>
      <c r="B121" s="224"/>
      <c r="C121" s="202"/>
      <c r="D121" s="205"/>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9"/>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c r="AV121" s="202"/>
      <c r="AW121" s="202"/>
      <c r="AX121" s="202"/>
      <c r="AY121" s="202"/>
      <c r="AZ121" s="202"/>
      <c r="BA121" s="202"/>
      <c r="BB121" s="202"/>
      <c r="BC121" s="202"/>
      <c r="BD121" s="202"/>
      <c r="BE121" s="202"/>
      <c r="BF121" s="202"/>
      <c r="BG121" s="202"/>
      <c r="BH121" s="202"/>
      <c r="BI121" s="202"/>
      <c r="BJ121" s="202"/>
      <c r="BK121" s="202"/>
      <c r="BL121" s="202"/>
      <c r="BM121" s="202"/>
      <c r="BN121" s="202"/>
      <c r="BO121" s="202"/>
      <c r="BP121" s="202"/>
      <c r="BQ121" s="202"/>
      <c r="BR121" s="202"/>
      <c r="BS121" s="202"/>
      <c r="BT121" s="202"/>
      <c r="BU121" s="202"/>
      <c r="BV121" s="202"/>
      <c r="BW121" s="202"/>
      <c r="BX121" s="202"/>
      <c r="BY121" s="202"/>
      <c r="BZ121" s="202"/>
      <c r="CA121" s="202"/>
      <c r="CB121" s="202"/>
      <c r="CC121" s="202"/>
      <c r="CD121" s="202"/>
      <c r="CE121" s="202"/>
      <c r="CF121" s="202"/>
      <c r="CG121" s="202"/>
      <c r="CH121" s="202"/>
      <c r="CI121" s="202"/>
      <c r="CJ121" s="202"/>
      <c r="CK121" s="202"/>
      <c r="CL121" s="202"/>
      <c r="CM121" s="202"/>
      <c r="CN121" s="202"/>
      <c r="CO121" s="202"/>
      <c r="CP121" s="202"/>
      <c r="CQ121" s="202"/>
      <c r="CR121" s="202"/>
      <c r="CS121" s="202"/>
      <c r="CT121" s="202"/>
      <c r="CU121" s="202"/>
      <c r="CV121" s="202"/>
    </row>
    <row r="122" spans="1:100" ht="16.5">
      <c r="A122"/>
      <c r="B122" s="212"/>
      <c r="C122" s="202" t="s">
        <v>521</v>
      </c>
      <c r="D122" s="207">
        <v>1</v>
      </c>
      <c r="E122" s="207">
        <v>2</v>
      </c>
      <c r="F122" s="207">
        <v>3</v>
      </c>
      <c r="G122" s="207">
        <v>4</v>
      </c>
      <c r="H122" s="207">
        <v>5</v>
      </c>
      <c r="I122" s="207">
        <v>6</v>
      </c>
      <c r="J122" s="207">
        <v>7</v>
      </c>
      <c r="K122" s="207">
        <v>8</v>
      </c>
      <c r="L122" s="207">
        <v>9</v>
      </c>
      <c r="M122" s="207">
        <v>10</v>
      </c>
      <c r="N122" s="207">
        <v>11</v>
      </c>
      <c r="O122" s="207">
        <v>12</v>
      </c>
      <c r="P122" s="207">
        <v>13</v>
      </c>
      <c r="Q122" s="207">
        <v>14</v>
      </c>
      <c r="R122" s="207">
        <v>15</v>
      </c>
      <c r="S122" s="207">
        <v>16</v>
      </c>
      <c r="T122" s="207">
        <v>17</v>
      </c>
      <c r="U122" s="207">
        <v>18</v>
      </c>
      <c r="V122" s="207">
        <v>19</v>
      </c>
      <c r="W122" s="207">
        <v>20</v>
      </c>
      <c r="X122" s="207">
        <v>21</v>
      </c>
      <c r="Y122" s="207">
        <v>22</v>
      </c>
      <c r="Z122" s="207">
        <v>23</v>
      </c>
      <c r="AA122" s="207">
        <v>24</v>
      </c>
      <c r="AB122" s="207">
        <v>25</v>
      </c>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2"/>
      <c r="AX122" s="202"/>
      <c r="AY122" s="202"/>
      <c r="AZ122" s="202"/>
      <c r="BA122" s="202"/>
      <c r="BB122" s="202"/>
      <c r="BC122" s="202"/>
      <c r="BD122" s="202"/>
      <c r="BE122" s="202"/>
      <c r="BF122" s="202"/>
      <c r="BG122" s="202"/>
      <c r="BH122" s="202"/>
      <c r="BI122" s="202"/>
      <c r="BJ122" s="202"/>
      <c r="BK122" s="202"/>
      <c r="BL122" s="202"/>
      <c r="BM122" s="202"/>
      <c r="BN122" s="202"/>
      <c r="BO122" s="202"/>
      <c r="BP122" s="202"/>
      <c r="BQ122" s="202"/>
      <c r="BR122" s="202"/>
      <c r="BS122" s="202"/>
      <c r="BT122" s="202"/>
      <c r="BU122" s="202"/>
      <c r="BV122" s="202"/>
      <c r="BW122" s="202"/>
      <c r="BX122" s="202"/>
      <c r="BY122" s="202"/>
      <c r="BZ122" s="202"/>
      <c r="CA122" s="202"/>
      <c r="CB122" s="202"/>
      <c r="CC122" s="202"/>
      <c r="CD122" s="202"/>
      <c r="CE122" s="202"/>
      <c r="CF122" s="202"/>
      <c r="CG122" s="202"/>
      <c r="CH122" s="202"/>
      <c r="CI122" s="202"/>
      <c r="CJ122" s="202"/>
      <c r="CK122" s="202"/>
      <c r="CL122" s="202"/>
      <c r="CM122" s="202"/>
      <c r="CN122" s="202"/>
      <c r="CO122" s="202"/>
      <c r="CP122" s="202"/>
      <c r="CQ122" s="202"/>
      <c r="CR122" s="202"/>
      <c r="CS122" s="202"/>
      <c r="CT122" s="202"/>
      <c r="CU122" s="202"/>
      <c r="CV122" s="202"/>
    </row>
    <row r="123" spans="1:100" ht="16.5">
      <c r="A123"/>
      <c r="B123" s="212"/>
      <c r="C123" s="207"/>
      <c r="D123" s="216" t="s">
        <v>475</v>
      </c>
      <c r="E123" s="216" t="s">
        <v>476</v>
      </c>
      <c r="F123" s="216" t="s">
        <v>477</v>
      </c>
      <c r="G123" s="216" t="s">
        <v>478</v>
      </c>
      <c r="H123" s="216" t="s">
        <v>479</v>
      </c>
      <c r="I123" s="202"/>
      <c r="J123" s="202"/>
      <c r="K123" s="202"/>
      <c r="L123" s="202"/>
      <c r="M123" s="202"/>
      <c r="N123" s="202"/>
      <c r="O123" s="202"/>
      <c r="P123" s="202"/>
      <c r="Q123" s="202"/>
      <c r="R123" s="202"/>
      <c r="S123" s="202"/>
      <c r="T123" s="202"/>
      <c r="U123" s="202"/>
      <c r="V123" s="202"/>
      <c r="W123" s="202"/>
      <c r="X123" s="202"/>
      <c r="Y123" s="202"/>
      <c r="Z123" s="209"/>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c r="AV123" s="202"/>
      <c r="AW123" s="202"/>
      <c r="AX123" s="202"/>
      <c r="AY123" s="202"/>
      <c r="AZ123" s="202"/>
      <c r="BA123" s="202"/>
      <c r="BB123" s="202"/>
      <c r="BC123" s="202"/>
      <c r="BD123" s="202"/>
      <c r="BE123" s="202"/>
      <c r="BF123" s="202"/>
      <c r="BG123" s="202"/>
      <c r="BH123" s="202"/>
      <c r="BI123" s="202"/>
      <c r="BJ123" s="202"/>
      <c r="BK123" s="202"/>
      <c r="BL123" s="202"/>
      <c r="BM123" s="202"/>
      <c r="BN123" s="202"/>
      <c r="BO123" s="202"/>
      <c r="BP123" s="202"/>
      <c r="BQ123" s="202"/>
      <c r="BR123" s="202"/>
      <c r="BS123" s="202"/>
      <c r="BT123" s="202"/>
      <c r="BU123" s="202"/>
      <c r="BV123" s="202"/>
      <c r="BW123" s="202"/>
      <c r="BX123" s="202"/>
      <c r="BY123" s="202"/>
      <c r="BZ123" s="202"/>
      <c r="CA123" s="202"/>
      <c r="CB123" s="202"/>
      <c r="CC123" s="202"/>
      <c r="CD123" s="202"/>
      <c r="CE123" s="202"/>
      <c r="CF123" s="202"/>
      <c r="CG123" s="202"/>
      <c r="CH123" s="202"/>
      <c r="CI123" s="202"/>
      <c r="CJ123" s="202"/>
      <c r="CK123" s="202"/>
      <c r="CL123" s="202"/>
      <c r="CM123" s="202"/>
      <c r="CN123" s="202"/>
      <c r="CO123" s="202"/>
      <c r="CP123" s="202"/>
      <c r="CQ123" s="202"/>
      <c r="CR123" s="202"/>
      <c r="CS123" s="202"/>
      <c r="CT123" s="202"/>
      <c r="CU123" s="202"/>
      <c r="CV123" s="202"/>
    </row>
    <row r="124" spans="1:100" ht="16.5">
      <c r="A124"/>
      <c r="B124" s="204" t="s">
        <v>435</v>
      </c>
      <c r="C124" s="202" t="s">
        <v>503</v>
      </c>
      <c r="D124" s="271">
        <f>D59*$D115*$D$120</f>
        <v>683.5169723076923</v>
      </c>
      <c r="E124" s="271">
        <f t="shared" ref="D124:AB127" si="13">E59*$D115*$D$120</f>
        <v>655.93395692307695</v>
      </c>
      <c r="F124" s="271">
        <f t="shared" si="13"/>
        <v>622.78508307692312</v>
      </c>
      <c r="G124" s="271">
        <f t="shared" si="13"/>
        <v>6540.6225230769223</v>
      </c>
      <c r="H124" s="271">
        <f t="shared" si="13"/>
        <v>0</v>
      </c>
      <c r="I124" s="271">
        <f t="shared" si="13"/>
        <v>0</v>
      </c>
      <c r="J124" s="271">
        <f t="shared" si="13"/>
        <v>0</v>
      </c>
      <c r="K124" s="271">
        <f t="shared" si="13"/>
        <v>0</v>
      </c>
      <c r="L124" s="271">
        <f t="shared" si="13"/>
        <v>0</v>
      </c>
      <c r="M124" s="271">
        <f t="shared" si="13"/>
        <v>0</v>
      </c>
      <c r="N124" s="271">
        <f t="shared" si="13"/>
        <v>0</v>
      </c>
      <c r="O124" s="271">
        <f t="shared" si="13"/>
        <v>0</v>
      </c>
      <c r="P124" s="271">
        <f t="shared" si="13"/>
        <v>0</v>
      </c>
      <c r="Q124" s="271">
        <f t="shared" si="13"/>
        <v>0</v>
      </c>
      <c r="R124" s="271">
        <f t="shared" si="13"/>
        <v>0</v>
      </c>
      <c r="S124" s="271">
        <f t="shared" si="13"/>
        <v>0</v>
      </c>
      <c r="T124" s="271">
        <f t="shared" si="13"/>
        <v>0</v>
      </c>
      <c r="U124" s="271">
        <f t="shared" si="13"/>
        <v>0</v>
      </c>
      <c r="V124" s="271">
        <f t="shared" si="13"/>
        <v>0</v>
      </c>
      <c r="W124" s="271">
        <f t="shared" si="13"/>
        <v>0</v>
      </c>
      <c r="X124" s="271">
        <f t="shared" si="13"/>
        <v>0</v>
      </c>
      <c r="Y124" s="271">
        <f t="shared" si="13"/>
        <v>0</v>
      </c>
      <c r="Z124" s="271">
        <f t="shared" si="13"/>
        <v>0</v>
      </c>
      <c r="AA124" s="271">
        <f t="shared" si="13"/>
        <v>0</v>
      </c>
      <c r="AB124" s="271">
        <f t="shared" si="13"/>
        <v>0</v>
      </c>
      <c r="AC124" s="271"/>
      <c r="AD124" s="271"/>
      <c r="AE124" s="271"/>
      <c r="AF124" s="271"/>
      <c r="AG124" s="271"/>
      <c r="AH124" s="271"/>
      <c r="AI124" s="271"/>
      <c r="AJ124" s="271"/>
      <c r="AK124" s="271"/>
      <c r="AL124" s="271"/>
      <c r="AM124" s="271"/>
      <c r="AN124" s="271"/>
      <c r="AO124" s="271"/>
      <c r="AP124" s="271"/>
      <c r="AQ124" s="271"/>
      <c r="AR124" s="271"/>
      <c r="AS124" s="271"/>
      <c r="AT124" s="271"/>
      <c r="AU124" s="271"/>
      <c r="AV124" s="271"/>
      <c r="AW124" s="202"/>
      <c r="AX124" s="202"/>
      <c r="AY124" s="202"/>
      <c r="AZ124" s="202"/>
      <c r="BA124" s="202"/>
      <c r="BB124" s="202"/>
      <c r="BC124" s="202"/>
      <c r="BD124" s="202"/>
      <c r="BE124" s="202"/>
      <c r="BF124" s="202"/>
      <c r="BG124" s="202"/>
      <c r="BH124" s="202"/>
      <c r="BI124" s="202"/>
      <c r="BJ124" s="202"/>
      <c r="BK124" s="202"/>
      <c r="BL124" s="202"/>
      <c r="BM124" s="202"/>
      <c r="BN124" s="202"/>
      <c r="BO124" s="202"/>
      <c r="BP124" s="202"/>
      <c r="BQ124" s="202"/>
      <c r="BR124" s="202"/>
      <c r="BS124" s="202"/>
      <c r="BT124" s="202"/>
      <c r="BU124" s="202"/>
      <c r="BV124" s="202"/>
      <c r="BW124" s="202"/>
      <c r="BX124" s="202"/>
      <c r="BY124" s="202"/>
      <c r="BZ124" s="202"/>
      <c r="CA124" s="202"/>
      <c r="CB124" s="202"/>
      <c r="CC124" s="202"/>
      <c r="CD124" s="202"/>
      <c r="CE124" s="202"/>
      <c r="CF124" s="202"/>
      <c r="CG124" s="202"/>
      <c r="CH124" s="202"/>
      <c r="CI124" s="202"/>
      <c r="CJ124" s="202"/>
      <c r="CK124" s="202"/>
      <c r="CL124" s="202"/>
      <c r="CM124" s="202"/>
      <c r="CN124" s="202"/>
      <c r="CO124" s="202"/>
      <c r="CP124" s="202"/>
      <c r="CQ124" s="202"/>
      <c r="CR124" s="202"/>
      <c r="CS124" s="202"/>
      <c r="CT124" s="202"/>
      <c r="CU124" s="202"/>
      <c r="CV124" s="202"/>
    </row>
    <row r="125" spans="1:100" ht="16.5">
      <c r="A125"/>
      <c r="B125" s="204" t="s">
        <v>435</v>
      </c>
      <c r="C125" s="202" t="s">
        <v>485</v>
      </c>
      <c r="D125" s="271">
        <f t="shared" si="13"/>
        <v>3758.7242200000005</v>
      </c>
      <c r="E125" s="271">
        <f t="shared" si="13"/>
        <v>3607.0426199999997</v>
      </c>
      <c r="F125" s="271">
        <f t="shared" si="13"/>
        <v>3424.7538399999999</v>
      </c>
      <c r="G125" s="271">
        <f t="shared" si="13"/>
        <v>35967.499400000001</v>
      </c>
      <c r="H125" s="271">
        <f t="shared" si="13"/>
        <v>0</v>
      </c>
      <c r="I125" s="271">
        <f t="shared" si="13"/>
        <v>0</v>
      </c>
      <c r="J125" s="271">
        <f t="shared" si="13"/>
        <v>0</v>
      </c>
      <c r="K125" s="271">
        <f t="shared" si="13"/>
        <v>0</v>
      </c>
      <c r="L125" s="271">
        <f t="shared" si="13"/>
        <v>0</v>
      </c>
      <c r="M125" s="271">
        <f t="shared" si="13"/>
        <v>0</v>
      </c>
      <c r="N125" s="271">
        <f t="shared" si="13"/>
        <v>0</v>
      </c>
      <c r="O125" s="271">
        <f t="shared" si="13"/>
        <v>0</v>
      </c>
      <c r="P125" s="271">
        <f t="shared" si="13"/>
        <v>0</v>
      </c>
      <c r="Q125" s="271">
        <f t="shared" si="13"/>
        <v>0</v>
      </c>
      <c r="R125" s="271">
        <f t="shared" si="13"/>
        <v>0</v>
      </c>
      <c r="S125" s="271">
        <f t="shared" si="13"/>
        <v>0</v>
      </c>
      <c r="T125" s="271">
        <f t="shared" si="13"/>
        <v>0</v>
      </c>
      <c r="U125" s="271">
        <f t="shared" si="13"/>
        <v>0</v>
      </c>
      <c r="V125" s="271">
        <f t="shared" si="13"/>
        <v>0</v>
      </c>
      <c r="W125" s="271">
        <f t="shared" si="13"/>
        <v>0</v>
      </c>
      <c r="X125" s="271">
        <f t="shared" si="13"/>
        <v>0</v>
      </c>
      <c r="Y125" s="271">
        <f t="shared" si="13"/>
        <v>0</v>
      </c>
      <c r="Z125" s="271">
        <f t="shared" si="13"/>
        <v>0</v>
      </c>
      <c r="AA125" s="271">
        <f t="shared" si="13"/>
        <v>0</v>
      </c>
      <c r="AB125" s="271">
        <f t="shared" si="13"/>
        <v>0</v>
      </c>
      <c r="AC125" s="271"/>
      <c r="AD125" s="271"/>
      <c r="AE125" s="271"/>
      <c r="AF125" s="271"/>
      <c r="AG125" s="271"/>
      <c r="AH125" s="271"/>
      <c r="AI125" s="271"/>
      <c r="AJ125" s="271"/>
      <c r="AK125" s="271"/>
      <c r="AL125" s="271"/>
      <c r="AM125" s="271"/>
      <c r="AN125" s="271"/>
      <c r="AO125" s="271"/>
      <c r="AP125" s="271"/>
      <c r="AQ125" s="271"/>
      <c r="AR125" s="271"/>
      <c r="AS125" s="271"/>
      <c r="AT125" s="271"/>
      <c r="AU125" s="271"/>
      <c r="AV125" s="271"/>
      <c r="AW125" s="202"/>
      <c r="AX125" s="202"/>
      <c r="AY125" s="202"/>
      <c r="AZ125" s="202"/>
      <c r="BA125" s="202"/>
      <c r="BB125" s="202"/>
      <c r="BC125" s="202"/>
      <c r="BD125" s="202"/>
      <c r="BE125" s="202"/>
      <c r="BF125" s="202"/>
      <c r="BG125" s="202"/>
      <c r="BH125" s="202"/>
      <c r="BI125" s="202"/>
      <c r="BJ125" s="202"/>
      <c r="BK125" s="202"/>
      <c r="BL125" s="202"/>
      <c r="BM125" s="202"/>
      <c r="BN125" s="202"/>
      <c r="BO125" s="202"/>
      <c r="BP125" s="202"/>
      <c r="BQ125" s="202"/>
      <c r="BR125" s="202"/>
      <c r="BS125" s="202"/>
      <c r="BT125" s="202"/>
      <c r="BU125" s="202"/>
      <c r="BV125" s="202"/>
      <c r="BW125" s="202"/>
      <c r="BX125" s="202"/>
      <c r="BY125" s="202"/>
      <c r="BZ125" s="202"/>
      <c r="CA125" s="202"/>
      <c r="CB125" s="202"/>
      <c r="CC125" s="202"/>
      <c r="CD125" s="202"/>
      <c r="CE125" s="202"/>
      <c r="CF125" s="202"/>
      <c r="CG125" s="202"/>
      <c r="CH125" s="202"/>
      <c r="CI125" s="202"/>
      <c r="CJ125" s="202"/>
      <c r="CK125" s="202"/>
      <c r="CL125" s="202"/>
      <c r="CM125" s="202"/>
      <c r="CN125" s="202"/>
      <c r="CO125" s="202"/>
      <c r="CP125" s="202"/>
      <c r="CQ125" s="202"/>
      <c r="CR125" s="202"/>
      <c r="CS125" s="202"/>
      <c r="CT125" s="202"/>
      <c r="CU125" s="202"/>
      <c r="CV125" s="202"/>
    </row>
    <row r="126" spans="1:100" ht="16.5">
      <c r="A126"/>
      <c r="B126" s="204" t="s">
        <v>435</v>
      </c>
      <c r="C126" s="202" t="s">
        <v>486</v>
      </c>
      <c r="D126" s="271">
        <f t="shared" si="13"/>
        <v>6273.6890102000007</v>
      </c>
      <c r="E126" s="271">
        <f t="shared" si="13"/>
        <v>6020.5171541999998</v>
      </c>
      <c r="F126" s="271">
        <f t="shared" si="13"/>
        <v>5716.2588343999996</v>
      </c>
      <c r="G126" s="271">
        <f t="shared" si="13"/>
        <v>60033.376353999993</v>
      </c>
      <c r="H126" s="271">
        <f t="shared" si="13"/>
        <v>0</v>
      </c>
      <c r="I126" s="271">
        <f t="shared" si="13"/>
        <v>0</v>
      </c>
      <c r="J126" s="271">
        <f t="shared" si="13"/>
        <v>0</v>
      </c>
      <c r="K126" s="271">
        <f t="shared" si="13"/>
        <v>0</v>
      </c>
      <c r="L126" s="271">
        <f t="shared" si="13"/>
        <v>0</v>
      </c>
      <c r="M126" s="271">
        <f t="shared" si="13"/>
        <v>0</v>
      </c>
      <c r="N126" s="271">
        <f t="shared" si="13"/>
        <v>0</v>
      </c>
      <c r="O126" s="271">
        <f t="shared" si="13"/>
        <v>0</v>
      </c>
      <c r="P126" s="271">
        <f t="shared" si="13"/>
        <v>0</v>
      </c>
      <c r="Q126" s="271">
        <f t="shared" si="13"/>
        <v>0</v>
      </c>
      <c r="R126" s="271">
        <f t="shared" si="13"/>
        <v>0</v>
      </c>
      <c r="S126" s="271">
        <f t="shared" si="13"/>
        <v>0</v>
      </c>
      <c r="T126" s="271">
        <f t="shared" si="13"/>
        <v>0</v>
      </c>
      <c r="U126" s="271">
        <f t="shared" si="13"/>
        <v>0</v>
      </c>
      <c r="V126" s="271">
        <f t="shared" si="13"/>
        <v>0</v>
      </c>
      <c r="W126" s="271">
        <f t="shared" si="13"/>
        <v>0</v>
      </c>
      <c r="X126" s="271">
        <f t="shared" si="13"/>
        <v>0</v>
      </c>
      <c r="Y126" s="271">
        <f t="shared" si="13"/>
        <v>0</v>
      </c>
      <c r="Z126" s="271">
        <f t="shared" si="13"/>
        <v>0</v>
      </c>
      <c r="AA126" s="271">
        <f t="shared" si="13"/>
        <v>0</v>
      </c>
      <c r="AB126" s="271">
        <f t="shared" si="13"/>
        <v>0</v>
      </c>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02"/>
      <c r="AX126" s="202"/>
      <c r="AY126" s="202"/>
      <c r="AZ126" s="202"/>
      <c r="BA126" s="202"/>
      <c r="BB126" s="202"/>
      <c r="BC126" s="202"/>
      <c r="BD126" s="202"/>
      <c r="BE126" s="202"/>
      <c r="BF126" s="202"/>
      <c r="BG126" s="202"/>
      <c r="BH126" s="202"/>
      <c r="BI126" s="202"/>
      <c r="BJ126" s="202"/>
      <c r="BK126" s="202"/>
      <c r="BL126" s="202"/>
      <c r="BM126" s="202"/>
      <c r="BN126" s="202"/>
      <c r="BO126" s="202"/>
      <c r="BP126" s="202"/>
      <c r="BQ126" s="202"/>
      <c r="BR126" s="202"/>
      <c r="BS126" s="202"/>
      <c r="BT126" s="202"/>
      <c r="BU126" s="202"/>
      <c r="BV126" s="202"/>
      <c r="BW126" s="202"/>
      <c r="BX126" s="202"/>
      <c r="BY126" s="202"/>
      <c r="BZ126" s="202"/>
      <c r="CA126" s="202"/>
      <c r="CB126" s="202"/>
      <c r="CC126" s="202"/>
      <c r="CD126" s="202"/>
      <c r="CE126" s="202"/>
      <c r="CF126" s="202"/>
      <c r="CG126" s="202"/>
      <c r="CH126" s="202"/>
      <c r="CI126" s="202"/>
      <c r="CJ126" s="202"/>
      <c r="CK126" s="202"/>
      <c r="CL126" s="202"/>
      <c r="CM126" s="202"/>
      <c r="CN126" s="202"/>
      <c r="CO126" s="202"/>
      <c r="CP126" s="202"/>
      <c r="CQ126" s="202"/>
      <c r="CR126" s="202"/>
      <c r="CS126" s="202"/>
      <c r="CT126" s="202"/>
      <c r="CU126" s="202"/>
      <c r="CV126" s="202"/>
    </row>
    <row r="127" spans="1:100" ht="16.5">
      <c r="A127"/>
      <c r="B127" s="204" t="s">
        <v>435</v>
      </c>
      <c r="C127" s="202" t="s">
        <v>504</v>
      </c>
      <c r="D127" s="271">
        <f t="shared" si="13"/>
        <v>6342.3440800000008</v>
      </c>
      <c r="E127" s="271">
        <f t="shared" si="13"/>
        <v>6086.4016799999999</v>
      </c>
      <c r="F127" s="271">
        <f t="shared" si="13"/>
        <v>5778.81376</v>
      </c>
      <c r="G127" s="271">
        <f t="shared" si="13"/>
        <v>60690.341599999992</v>
      </c>
      <c r="H127" s="271">
        <f t="shared" si="13"/>
        <v>0</v>
      </c>
      <c r="I127" s="271">
        <f t="shared" si="13"/>
        <v>0</v>
      </c>
      <c r="J127" s="271">
        <f t="shared" si="13"/>
        <v>0</v>
      </c>
      <c r="K127" s="271">
        <f t="shared" si="13"/>
        <v>0</v>
      </c>
      <c r="L127" s="271">
        <f t="shared" si="13"/>
        <v>0</v>
      </c>
      <c r="M127" s="271">
        <f t="shared" si="13"/>
        <v>0</v>
      </c>
      <c r="N127" s="271">
        <f t="shared" si="13"/>
        <v>0</v>
      </c>
      <c r="O127" s="271">
        <f t="shared" si="13"/>
        <v>0</v>
      </c>
      <c r="P127" s="271">
        <f t="shared" si="13"/>
        <v>0</v>
      </c>
      <c r="Q127" s="271">
        <f t="shared" si="13"/>
        <v>0</v>
      </c>
      <c r="R127" s="271">
        <f t="shared" si="13"/>
        <v>0</v>
      </c>
      <c r="S127" s="271">
        <f t="shared" si="13"/>
        <v>0</v>
      </c>
      <c r="T127" s="271">
        <f t="shared" si="13"/>
        <v>0</v>
      </c>
      <c r="U127" s="271">
        <f t="shared" si="13"/>
        <v>0</v>
      </c>
      <c r="V127" s="271">
        <f t="shared" si="13"/>
        <v>0</v>
      </c>
      <c r="W127" s="271">
        <f t="shared" si="13"/>
        <v>0</v>
      </c>
      <c r="X127" s="271">
        <f t="shared" si="13"/>
        <v>0</v>
      </c>
      <c r="Y127" s="271">
        <f t="shared" si="13"/>
        <v>0</v>
      </c>
      <c r="Z127" s="271">
        <f t="shared" si="13"/>
        <v>0</v>
      </c>
      <c r="AA127" s="271">
        <f t="shared" si="13"/>
        <v>0</v>
      </c>
      <c r="AB127" s="271">
        <f t="shared" si="13"/>
        <v>0</v>
      </c>
      <c r="AC127" s="271"/>
      <c r="AD127" s="271"/>
      <c r="AE127" s="271"/>
      <c r="AF127" s="271"/>
      <c r="AG127" s="271"/>
      <c r="AH127" s="271"/>
      <c r="AI127" s="271"/>
      <c r="AJ127" s="271"/>
      <c r="AK127" s="271"/>
      <c r="AL127" s="271"/>
      <c r="AM127" s="271"/>
      <c r="AN127" s="271"/>
      <c r="AO127" s="271"/>
      <c r="AP127" s="271"/>
      <c r="AQ127" s="271"/>
      <c r="AR127" s="271"/>
      <c r="AS127" s="271"/>
      <c r="AT127" s="271"/>
      <c r="AU127" s="271"/>
      <c r="AV127" s="271"/>
      <c r="AW127" s="202"/>
      <c r="AX127" s="202"/>
      <c r="AY127" s="202"/>
      <c r="AZ127" s="202"/>
      <c r="BA127" s="202"/>
      <c r="BB127" s="202"/>
      <c r="BC127" s="202"/>
      <c r="BD127" s="202"/>
      <c r="BE127" s="202"/>
      <c r="BF127" s="202"/>
      <c r="BG127" s="202"/>
      <c r="BH127" s="202"/>
      <c r="BI127" s="202"/>
      <c r="BJ127" s="202"/>
      <c r="BK127" s="202"/>
      <c r="BL127" s="202"/>
      <c r="BM127" s="202"/>
      <c r="BN127" s="202"/>
      <c r="BO127" s="202"/>
      <c r="BP127" s="202"/>
      <c r="BQ127" s="202"/>
      <c r="BR127" s="202"/>
      <c r="BS127" s="202"/>
      <c r="BT127" s="202"/>
      <c r="BU127" s="202"/>
      <c r="BV127" s="202"/>
      <c r="BW127" s="202"/>
      <c r="BX127" s="202"/>
      <c r="BY127" s="202"/>
      <c r="BZ127" s="202"/>
      <c r="CA127" s="202"/>
      <c r="CB127" s="202"/>
      <c r="CC127" s="202"/>
      <c r="CD127" s="202"/>
      <c r="CE127" s="202"/>
      <c r="CF127" s="202"/>
      <c r="CG127" s="202"/>
      <c r="CH127" s="202"/>
      <c r="CI127" s="202"/>
      <c r="CJ127" s="202"/>
      <c r="CK127" s="202"/>
      <c r="CL127" s="202"/>
      <c r="CM127" s="202"/>
      <c r="CN127" s="202"/>
      <c r="CO127" s="202"/>
      <c r="CP127" s="202"/>
      <c r="CQ127" s="202"/>
      <c r="CR127" s="202"/>
      <c r="CS127" s="202"/>
      <c r="CT127" s="202"/>
      <c r="CU127" s="202"/>
      <c r="CV127" s="202"/>
    </row>
    <row r="128" spans="1:100" ht="16.5">
      <c r="A128" s="208"/>
      <c r="B128" s="206" t="s">
        <v>435</v>
      </c>
      <c r="C128" s="207" t="s">
        <v>501</v>
      </c>
      <c r="D128" s="273">
        <f>SUM(D124:D127)</f>
        <v>17058.274282507693</v>
      </c>
      <c r="E128" s="273">
        <f t="shared" ref="E128:AB128" si="14">SUM(E124:E127)</f>
        <v>16369.895411123074</v>
      </c>
      <c r="F128" s="273">
        <f>SUM(F124:F127)</f>
        <v>15542.611517476922</v>
      </c>
      <c r="G128" s="273">
        <f t="shared" si="14"/>
        <v>163231.83987707691</v>
      </c>
      <c r="H128" s="273">
        <f t="shared" si="14"/>
        <v>0</v>
      </c>
      <c r="I128" s="273">
        <f t="shared" si="14"/>
        <v>0</v>
      </c>
      <c r="J128" s="273">
        <f t="shared" si="14"/>
        <v>0</v>
      </c>
      <c r="K128" s="273">
        <f t="shared" si="14"/>
        <v>0</v>
      </c>
      <c r="L128" s="273">
        <f t="shared" si="14"/>
        <v>0</v>
      </c>
      <c r="M128" s="273">
        <f t="shared" si="14"/>
        <v>0</v>
      </c>
      <c r="N128" s="273">
        <f t="shared" si="14"/>
        <v>0</v>
      </c>
      <c r="O128" s="273">
        <f t="shared" si="14"/>
        <v>0</v>
      </c>
      <c r="P128" s="273">
        <f t="shared" si="14"/>
        <v>0</v>
      </c>
      <c r="Q128" s="273">
        <f t="shared" si="14"/>
        <v>0</v>
      </c>
      <c r="R128" s="273">
        <f t="shared" si="14"/>
        <v>0</v>
      </c>
      <c r="S128" s="273">
        <f t="shared" si="14"/>
        <v>0</v>
      </c>
      <c r="T128" s="273">
        <f t="shared" si="14"/>
        <v>0</v>
      </c>
      <c r="U128" s="273">
        <f t="shared" si="14"/>
        <v>0</v>
      </c>
      <c r="V128" s="273">
        <f t="shared" si="14"/>
        <v>0</v>
      </c>
      <c r="W128" s="273">
        <f t="shared" si="14"/>
        <v>0</v>
      </c>
      <c r="X128" s="273">
        <f t="shared" si="14"/>
        <v>0</v>
      </c>
      <c r="Y128" s="273">
        <f t="shared" si="14"/>
        <v>0</v>
      </c>
      <c r="Z128" s="273">
        <f t="shared" si="14"/>
        <v>0</v>
      </c>
      <c r="AA128" s="273">
        <f t="shared" si="14"/>
        <v>0</v>
      </c>
      <c r="AB128" s="273">
        <f t="shared" si="14"/>
        <v>0</v>
      </c>
      <c r="AC128" s="273"/>
      <c r="AD128" s="273"/>
      <c r="AE128" s="273"/>
      <c r="AF128" s="273"/>
      <c r="AG128" s="273"/>
      <c r="AH128" s="273"/>
      <c r="AI128" s="273"/>
      <c r="AJ128" s="273"/>
      <c r="AK128" s="273"/>
      <c r="AL128" s="273"/>
      <c r="AM128" s="273"/>
      <c r="AN128" s="273"/>
      <c r="AO128" s="273"/>
      <c r="AP128" s="273"/>
      <c r="AQ128" s="273"/>
      <c r="AR128" s="273"/>
      <c r="AS128" s="273"/>
      <c r="AT128" s="273"/>
      <c r="AU128" s="273"/>
      <c r="AV128" s="273"/>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c r="CA128" s="207"/>
      <c r="CB128" s="207"/>
      <c r="CC128" s="207"/>
      <c r="CD128" s="207"/>
      <c r="CE128" s="207"/>
      <c r="CF128" s="207"/>
      <c r="CG128" s="207"/>
      <c r="CH128" s="207"/>
      <c r="CI128" s="207"/>
      <c r="CJ128" s="207"/>
      <c r="CK128" s="207"/>
      <c r="CL128" s="207"/>
      <c r="CM128" s="207"/>
      <c r="CN128" s="207"/>
      <c r="CO128" s="202"/>
      <c r="CP128" s="202"/>
      <c r="CQ128" s="202"/>
      <c r="CR128" s="202"/>
      <c r="CS128" s="202"/>
      <c r="CT128" s="202"/>
      <c r="CU128" s="202"/>
      <c r="CV128" s="202"/>
    </row>
    <row r="129" spans="1:100" ht="16.5">
      <c r="A129"/>
      <c r="B129" s="204" t="s">
        <v>452</v>
      </c>
      <c r="C129" s="202" t="s">
        <v>503</v>
      </c>
      <c r="D129" s="271">
        <f t="shared" ref="D129:AB132" si="15">D63*$D115*$D$120</f>
        <v>8182.0089600000001</v>
      </c>
      <c r="E129" s="271">
        <f t="shared" si="15"/>
        <v>6654.0576738461532</v>
      </c>
      <c r="F129" s="271">
        <f t="shared" si="15"/>
        <v>5069.1179076923072</v>
      </c>
      <c r="G129" s="271">
        <f t="shared" si="15"/>
        <v>2218.4625230769234</v>
      </c>
      <c r="H129" s="271">
        <f t="shared" si="15"/>
        <v>20741.19618461539</v>
      </c>
      <c r="I129" s="271">
        <f t="shared" si="15"/>
        <v>0</v>
      </c>
      <c r="J129" s="271">
        <f t="shared" si="15"/>
        <v>0</v>
      </c>
      <c r="K129" s="271">
        <f t="shared" si="15"/>
        <v>0</v>
      </c>
      <c r="L129" s="271">
        <f t="shared" si="15"/>
        <v>0</v>
      </c>
      <c r="M129" s="271">
        <f t="shared" si="15"/>
        <v>0</v>
      </c>
      <c r="N129" s="271">
        <f t="shared" si="15"/>
        <v>0</v>
      </c>
      <c r="O129" s="271">
        <f t="shared" si="15"/>
        <v>0</v>
      </c>
      <c r="P129" s="271">
        <f t="shared" si="15"/>
        <v>0</v>
      </c>
      <c r="Q129" s="271">
        <f t="shared" si="15"/>
        <v>0</v>
      </c>
      <c r="R129" s="271">
        <f t="shared" si="15"/>
        <v>0</v>
      </c>
      <c r="S129" s="271">
        <f t="shared" si="15"/>
        <v>0</v>
      </c>
      <c r="T129" s="271">
        <f t="shared" si="15"/>
        <v>0</v>
      </c>
      <c r="U129" s="271">
        <f t="shared" si="15"/>
        <v>0</v>
      </c>
      <c r="V129" s="271">
        <f t="shared" si="15"/>
        <v>0</v>
      </c>
      <c r="W129" s="271">
        <f t="shared" si="15"/>
        <v>0</v>
      </c>
      <c r="X129" s="271">
        <f t="shared" si="15"/>
        <v>0</v>
      </c>
      <c r="Y129" s="271">
        <f t="shared" si="15"/>
        <v>0</v>
      </c>
      <c r="Z129" s="271">
        <f t="shared" si="15"/>
        <v>0</v>
      </c>
      <c r="AA129" s="271">
        <f t="shared" si="15"/>
        <v>0</v>
      </c>
      <c r="AB129" s="271">
        <f t="shared" si="15"/>
        <v>0</v>
      </c>
      <c r="AC129" s="271"/>
      <c r="AD129" s="271"/>
      <c r="AE129" s="271"/>
      <c r="AF129" s="271"/>
      <c r="AG129" s="271"/>
      <c r="AH129" s="271"/>
      <c r="AI129" s="271"/>
      <c r="AJ129" s="271"/>
      <c r="AK129" s="271"/>
      <c r="AL129" s="271"/>
      <c r="AM129" s="271"/>
      <c r="AN129" s="271"/>
      <c r="AO129" s="271"/>
      <c r="AP129" s="271"/>
      <c r="AQ129" s="271"/>
      <c r="AR129" s="271"/>
      <c r="AS129" s="271"/>
      <c r="AT129" s="271"/>
      <c r="AU129" s="271"/>
      <c r="AV129" s="271"/>
      <c r="AW129" s="202"/>
      <c r="AX129" s="202"/>
      <c r="AY129" s="202"/>
      <c r="AZ129" s="202"/>
      <c r="BA129" s="202"/>
      <c r="BB129" s="202"/>
      <c r="BC129" s="202"/>
      <c r="BD129" s="202"/>
      <c r="BE129" s="202"/>
      <c r="BF129" s="202"/>
      <c r="BG129" s="202"/>
      <c r="BH129" s="202"/>
      <c r="BI129" s="202"/>
      <c r="BJ129" s="202"/>
      <c r="BK129" s="202"/>
      <c r="BL129" s="202"/>
      <c r="BM129" s="202"/>
      <c r="BN129" s="202"/>
      <c r="BO129" s="202"/>
      <c r="BP129" s="202"/>
      <c r="BQ129" s="202"/>
      <c r="BR129" s="202"/>
      <c r="BS129" s="202"/>
      <c r="BT129" s="202"/>
      <c r="BU129" s="202"/>
      <c r="BV129" s="202"/>
      <c r="BW129" s="202"/>
      <c r="BX129" s="202"/>
      <c r="BY129" s="202"/>
      <c r="BZ129" s="202"/>
      <c r="CA129" s="202"/>
      <c r="CB129" s="202"/>
      <c r="CC129" s="202"/>
      <c r="CD129" s="202"/>
      <c r="CE129" s="202"/>
      <c r="CF129" s="202"/>
      <c r="CG129" s="202"/>
      <c r="CH129" s="202"/>
      <c r="CI129" s="202"/>
      <c r="CJ129" s="202"/>
      <c r="CK129" s="202"/>
      <c r="CL129" s="202"/>
      <c r="CM129" s="202"/>
      <c r="CN129" s="202"/>
      <c r="CO129" s="202"/>
      <c r="CP129" s="202"/>
      <c r="CQ129" s="202"/>
      <c r="CR129" s="202"/>
      <c r="CS129" s="202"/>
      <c r="CT129" s="202"/>
      <c r="CU129" s="202"/>
      <c r="CV129" s="202"/>
    </row>
    <row r="130" spans="1:100" ht="16.5">
      <c r="A130"/>
      <c r="B130" s="204" t="s">
        <v>452</v>
      </c>
      <c r="C130" s="202" t="s">
        <v>485</v>
      </c>
      <c r="D130" s="271">
        <f>D64*$F$116*$D$120</f>
        <v>34877.295439999994</v>
      </c>
      <c r="E130" s="271">
        <f>E64*$F$116*$D$120</f>
        <v>28364.126279999997</v>
      </c>
      <c r="F130" s="271">
        <f t="shared" si="15"/>
        <v>27875.556899999996</v>
      </c>
      <c r="G130" s="271">
        <f t="shared" si="15"/>
        <v>12199.534400000002</v>
      </c>
      <c r="H130" s="271">
        <f t="shared" si="15"/>
        <v>114057.79170000003</v>
      </c>
      <c r="I130" s="271">
        <f t="shared" si="15"/>
        <v>0</v>
      </c>
      <c r="J130" s="271">
        <f t="shared" si="15"/>
        <v>0</v>
      </c>
      <c r="K130" s="271">
        <f t="shared" si="15"/>
        <v>0</v>
      </c>
      <c r="L130" s="271">
        <f t="shared" si="15"/>
        <v>0</v>
      </c>
      <c r="M130" s="271">
        <f t="shared" si="15"/>
        <v>0</v>
      </c>
      <c r="N130" s="271">
        <f t="shared" si="15"/>
        <v>0</v>
      </c>
      <c r="O130" s="271">
        <f t="shared" si="15"/>
        <v>0</v>
      </c>
      <c r="P130" s="271">
        <f t="shared" si="15"/>
        <v>0</v>
      </c>
      <c r="Q130" s="271">
        <f t="shared" si="15"/>
        <v>0</v>
      </c>
      <c r="R130" s="271">
        <f t="shared" si="15"/>
        <v>0</v>
      </c>
      <c r="S130" s="271">
        <f t="shared" si="15"/>
        <v>0</v>
      </c>
      <c r="T130" s="271">
        <f t="shared" si="15"/>
        <v>0</v>
      </c>
      <c r="U130" s="271">
        <f t="shared" si="15"/>
        <v>0</v>
      </c>
      <c r="V130" s="271">
        <f t="shared" si="15"/>
        <v>0</v>
      </c>
      <c r="W130" s="271">
        <f t="shared" si="15"/>
        <v>0</v>
      </c>
      <c r="X130" s="271">
        <f t="shared" si="15"/>
        <v>0</v>
      </c>
      <c r="Y130" s="271">
        <f t="shared" si="15"/>
        <v>0</v>
      </c>
      <c r="Z130" s="271">
        <f t="shared" si="15"/>
        <v>0</v>
      </c>
      <c r="AA130" s="271">
        <f t="shared" si="15"/>
        <v>0</v>
      </c>
      <c r="AB130" s="271">
        <f t="shared" si="15"/>
        <v>0</v>
      </c>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02"/>
      <c r="AX130" s="202"/>
      <c r="AY130" s="202"/>
      <c r="AZ130" s="202"/>
      <c r="BA130" s="202"/>
      <c r="BB130" s="202"/>
      <c r="BC130" s="202"/>
      <c r="BD130" s="202"/>
      <c r="BE130" s="202"/>
      <c r="BF130" s="202"/>
      <c r="BG130" s="202"/>
      <c r="BH130" s="202"/>
      <c r="BI130" s="202"/>
      <c r="BJ130" s="202"/>
      <c r="BK130" s="202"/>
      <c r="BL130" s="202"/>
      <c r="BM130" s="202"/>
      <c r="BN130" s="202"/>
      <c r="BO130" s="202"/>
      <c r="BP130" s="202"/>
      <c r="BQ130" s="202"/>
      <c r="BR130" s="202"/>
      <c r="BS130" s="202"/>
      <c r="BT130" s="202"/>
      <c r="BU130" s="202"/>
      <c r="BV130" s="202"/>
      <c r="BW130" s="202"/>
      <c r="BX130" s="202"/>
      <c r="BY130" s="202"/>
      <c r="BZ130" s="202"/>
      <c r="CA130" s="202"/>
      <c r="CB130" s="202"/>
      <c r="CC130" s="202"/>
      <c r="CD130" s="202"/>
      <c r="CE130" s="202"/>
      <c r="CF130" s="202"/>
      <c r="CG130" s="202"/>
      <c r="CH130" s="202"/>
      <c r="CI130" s="202"/>
      <c r="CJ130" s="202"/>
      <c r="CK130" s="202"/>
      <c r="CL130" s="202"/>
      <c r="CM130" s="202"/>
      <c r="CN130" s="202"/>
      <c r="CO130" s="202"/>
      <c r="CP130" s="202"/>
      <c r="CQ130" s="202"/>
      <c r="CR130" s="202"/>
      <c r="CS130" s="202"/>
      <c r="CT130" s="202"/>
      <c r="CU130" s="202"/>
      <c r="CV130" s="202"/>
    </row>
    <row r="131" spans="1:100" ht="16.5">
      <c r="A131"/>
      <c r="B131" s="204" t="s">
        <v>452</v>
      </c>
      <c r="C131" s="202" t="s">
        <v>486</v>
      </c>
      <c r="D131" s="271">
        <f>D65*$F$117*$D$120</f>
        <v>52739.866087999995</v>
      </c>
      <c r="E131" s="271">
        <f>E65*$F$117*$D$120</f>
        <v>42890.946755999998</v>
      </c>
      <c r="F131" s="271">
        <f>F65*$F$117*$D$120</f>
        <v>32674.689179999994</v>
      </c>
      <c r="G131" s="271">
        <f>G65*$F$117*$D$120</f>
        <v>14299.839680000003</v>
      </c>
      <c r="H131" s="271">
        <f>H65*$F$117*$D$120</f>
        <v>133694.29374000002</v>
      </c>
      <c r="I131" s="271">
        <f t="shared" si="15"/>
        <v>0</v>
      </c>
      <c r="J131" s="271">
        <f t="shared" si="15"/>
        <v>0</v>
      </c>
      <c r="K131" s="271">
        <f t="shared" si="15"/>
        <v>0</v>
      </c>
      <c r="L131" s="271">
        <f t="shared" si="15"/>
        <v>0</v>
      </c>
      <c r="M131" s="271">
        <f t="shared" si="15"/>
        <v>0</v>
      </c>
      <c r="N131" s="271">
        <f t="shared" si="15"/>
        <v>0</v>
      </c>
      <c r="O131" s="271">
        <f t="shared" si="15"/>
        <v>0</v>
      </c>
      <c r="P131" s="271">
        <f t="shared" si="15"/>
        <v>0</v>
      </c>
      <c r="Q131" s="271">
        <f t="shared" si="15"/>
        <v>0</v>
      </c>
      <c r="R131" s="271">
        <f t="shared" si="15"/>
        <v>0</v>
      </c>
      <c r="S131" s="271">
        <f t="shared" si="15"/>
        <v>0</v>
      </c>
      <c r="T131" s="271">
        <f t="shared" si="15"/>
        <v>0</v>
      </c>
      <c r="U131" s="271">
        <f t="shared" si="15"/>
        <v>0</v>
      </c>
      <c r="V131" s="271">
        <f t="shared" si="15"/>
        <v>0</v>
      </c>
      <c r="W131" s="271">
        <f t="shared" si="15"/>
        <v>0</v>
      </c>
      <c r="X131" s="271">
        <f t="shared" si="15"/>
        <v>0</v>
      </c>
      <c r="Y131" s="271">
        <f t="shared" si="15"/>
        <v>0</v>
      </c>
      <c r="Z131" s="271">
        <f t="shared" si="15"/>
        <v>0</v>
      </c>
      <c r="AA131" s="271">
        <f t="shared" si="15"/>
        <v>0</v>
      </c>
      <c r="AB131" s="271">
        <f t="shared" si="15"/>
        <v>0</v>
      </c>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02"/>
      <c r="AX131" s="202"/>
      <c r="AY131" s="202"/>
      <c r="AZ131" s="202"/>
      <c r="BA131" s="202"/>
      <c r="BB131" s="202"/>
      <c r="BC131" s="202"/>
      <c r="BD131" s="202"/>
      <c r="BE131" s="202"/>
      <c r="BF131" s="202"/>
      <c r="BG131" s="202"/>
      <c r="BH131" s="202"/>
      <c r="BI131" s="202"/>
      <c r="BJ131" s="202"/>
      <c r="BK131" s="202"/>
      <c r="BL131" s="202"/>
      <c r="BM131" s="202"/>
      <c r="BN131" s="202"/>
      <c r="BO131" s="202"/>
      <c r="BP131" s="202"/>
      <c r="BQ131" s="202"/>
      <c r="BR131" s="202"/>
      <c r="BS131" s="202"/>
      <c r="BT131" s="202"/>
      <c r="BU131" s="202"/>
      <c r="BV131" s="202"/>
      <c r="BW131" s="202"/>
      <c r="BX131" s="202"/>
      <c r="BY131" s="202"/>
      <c r="BZ131" s="202"/>
      <c r="CA131" s="202"/>
      <c r="CB131" s="202"/>
      <c r="CC131" s="202"/>
      <c r="CD131" s="202"/>
      <c r="CE131" s="202"/>
      <c r="CF131" s="202"/>
      <c r="CG131" s="202"/>
      <c r="CH131" s="202"/>
      <c r="CI131" s="202"/>
      <c r="CJ131" s="202"/>
      <c r="CK131" s="202"/>
      <c r="CL131" s="202"/>
      <c r="CM131" s="202"/>
      <c r="CN131" s="202"/>
      <c r="CO131" s="202"/>
      <c r="CP131" s="202"/>
      <c r="CQ131" s="202"/>
      <c r="CR131" s="202"/>
      <c r="CS131" s="202"/>
      <c r="CT131" s="202"/>
      <c r="CU131" s="202"/>
      <c r="CV131" s="202"/>
    </row>
    <row r="132" spans="1:100" ht="16.5">
      <c r="A132"/>
      <c r="B132" s="204" t="s">
        <v>452</v>
      </c>
      <c r="C132" s="202" t="s">
        <v>504</v>
      </c>
      <c r="D132" s="271">
        <f t="shared" si="15"/>
        <v>75920.742559999999</v>
      </c>
      <c r="E132" s="271">
        <f t="shared" si="15"/>
        <v>61742.904719999991</v>
      </c>
      <c r="F132" s="271">
        <f t="shared" si="15"/>
        <v>47036.271599999993</v>
      </c>
      <c r="G132" s="271">
        <f t="shared" si="15"/>
        <v>20585.081600000001</v>
      </c>
      <c r="H132" s="271">
        <f t="shared" si="15"/>
        <v>192457.25880000004</v>
      </c>
      <c r="I132" s="271">
        <f t="shared" si="15"/>
        <v>0</v>
      </c>
      <c r="J132" s="271">
        <f t="shared" si="15"/>
        <v>0</v>
      </c>
      <c r="K132" s="271">
        <f t="shared" si="15"/>
        <v>0</v>
      </c>
      <c r="L132" s="271">
        <f t="shared" si="15"/>
        <v>0</v>
      </c>
      <c r="M132" s="271">
        <f t="shared" si="15"/>
        <v>0</v>
      </c>
      <c r="N132" s="271">
        <f t="shared" si="15"/>
        <v>0</v>
      </c>
      <c r="O132" s="271">
        <f t="shared" si="15"/>
        <v>0</v>
      </c>
      <c r="P132" s="271">
        <f t="shared" si="15"/>
        <v>0</v>
      </c>
      <c r="Q132" s="271">
        <f t="shared" si="15"/>
        <v>0</v>
      </c>
      <c r="R132" s="271">
        <f t="shared" si="15"/>
        <v>0</v>
      </c>
      <c r="S132" s="271">
        <f t="shared" si="15"/>
        <v>0</v>
      </c>
      <c r="T132" s="271">
        <f t="shared" si="15"/>
        <v>0</v>
      </c>
      <c r="U132" s="271">
        <f t="shared" si="15"/>
        <v>0</v>
      </c>
      <c r="V132" s="271">
        <f t="shared" si="15"/>
        <v>0</v>
      </c>
      <c r="W132" s="271">
        <f t="shared" si="15"/>
        <v>0</v>
      </c>
      <c r="X132" s="271">
        <f t="shared" si="15"/>
        <v>0</v>
      </c>
      <c r="Y132" s="271">
        <f t="shared" si="15"/>
        <v>0</v>
      </c>
      <c r="Z132" s="271">
        <f t="shared" si="15"/>
        <v>0</v>
      </c>
      <c r="AA132" s="271">
        <f t="shared" si="15"/>
        <v>0</v>
      </c>
      <c r="AB132" s="271">
        <f t="shared" si="15"/>
        <v>0</v>
      </c>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02"/>
      <c r="AX132" s="202"/>
      <c r="AY132" s="202"/>
      <c r="AZ132" s="202"/>
      <c r="BA132" s="202"/>
      <c r="BB132" s="202"/>
      <c r="BC132" s="202"/>
      <c r="BD132" s="202"/>
      <c r="BE132" s="202"/>
      <c r="BF132" s="202"/>
      <c r="BG132" s="202"/>
      <c r="BH132" s="202"/>
      <c r="BI132" s="202"/>
      <c r="BJ132" s="202"/>
      <c r="BK132" s="202"/>
      <c r="BL132" s="202"/>
      <c r="BM132" s="202"/>
      <c r="BN132" s="202"/>
      <c r="BO132" s="202"/>
      <c r="BP132" s="202"/>
      <c r="BQ132" s="202"/>
      <c r="BR132" s="202"/>
      <c r="BS132" s="202"/>
      <c r="BT132" s="202"/>
      <c r="BU132" s="202"/>
      <c r="BV132" s="202"/>
      <c r="BW132" s="202"/>
      <c r="BX132" s="202"/>
      <c r="BY132" s="202"/>
      <c r="BZ132" s="202"/>
      <c r="CA132" s="202"/>
      <c r="CB132" s="202"/>
      <c r="CC132" s="202"/>
      <c r="CD132" s="202"/>
      <c r="CE132" s="202"/>
      <c r="CF132" s="202"/>
      <c r="CG132" s="202"/>
      <c r="CH132" s="202"/>
      <c r="CI132" s="202"/>
      <c r="CJ132" s="202"/>
      <c r="CK132" s="202"/>
      <c r="CL132" s="202"/>
      <c r="CM132" s="202"/>
      <c r="CN132" s="202"/>
      <c r="CO132" s="202"/>
      <c r="CP132" s="202"/>
      <c r="CQ132" s="202"/>
      <c r="CR132" s="202"/>
      <c r="CS132" s="202"/>
      <c r="CT132" s="202"/>
      <c r="CU132" s="202"/>
      <c r="CV132" s="202"/>
    </row>
    <row r="133" spans="1:100" ht="16.5">
      <c r="A133" s="208"/>
      <c r="B133" s="206" t="s">
        <v>452</v>
      </c>
      <c r="C133" s="207" t="s">
        <v>501</v>
      </c>
      <c r="D133" s="273">
        <f>SUM(D129:D132)</f>
        <v>171719.91304799999</v>
      </c>
      <c r="E133" s="273">
        <f t="shared" ref="E133:AB133" si="16">SUM(E129:E132)</f>
        <v>139652.03542984615</v>
      </c>
      <c r="F133" s="273">
        <f t="shared" si="16"/>
        <v>112655.63558769229</v>
      </c>
      <c r="G133" s="273">
        <f t="shared" si="16"/>
        <v>49302.91820307693</v>
      </c>
      <c r="H133" s="273">
        <f t="shared" si="16"/>
        <v>460950.54042461549</v>
      </c>
      <c r="I133" s="273">
        <f t="shared" si="16"/>
        <v>0</v>
      </c>
      <c r="J133" s="273">
        <f t="shared" si="16"/>
        <v>0</v>
      </c>
      <c r="K133" s="273">
        <f t="shared" si="16"/>
        <v>0</v>
      </c>
      <c r="L133" s="273">
        <f t="shared" si="16"/>
        <v>0</v>
      </c>
      <c r="M133" s="273">
        <f t="shared" si="16"/>
        <v>0</v>
      </c>
      <c r="N133" s="273">
        <f t="shared" si="16"/>
        <v>0</v>
      </c>
      <c r="O133" s="273">
        <f t="shared" si="16"/>
        <v>0</v>
      </c>
      <c r="P133" s="273">
        <f t="shared" si="16"/>
        <v>0</v>
      </c>
      <c r="Q133" s="273">
        <f t="shared" si="16"/>
        <v>0</v>
      </c>
      <c r="R133" s="273">
        <f t="shared" si="16"/>
        <v>0</v>
      </c>
      <c r="S133" s="273">
        <f t="shared" si="16"/>
        <v>0</v>
      </c>
      <c r="T133" s="273">
        <f t="shared" si="16"/>
        <v>0</v>
      </c>
      <c r="U133" s="273">
        <f t="shared" si="16"/>
        <v>0</v>
      </c>
      <c r="V133" s="273">
        <f t="shared" si="16"/>
        <v>0</v>
      </c>
      <c r="W133" s="273">
        <f t="shared" si="16"/>
        <v>0</v>
      </c>
      <c r="X133" s="273">
        <f t="shared" si="16"/>
        <v>0</v>
      </c>
      <c r="Y133" s="273">
        <f t="shared" si="16"/>
        <v>0</v>
      </c>
      <c r="Z133" s="273">
        <f t="shared" si="16"/>
        <v>0</v>
      </c>
      <c r="AA133" s="273">
        <f t="shared" si="16"/>
        <v>0</v>
      </c>
      <c r="AB133" s="273">
        <f t="shared" si="16"/>
        <v>0</v>
      </c>
      <c r="AC133" s="273"/>
      <c r="AD133" s="273"/>
      <c r="AE133" s="273"/>
      <c r="AF133" s="273"/>
      <c r="AG133" s="273"/>
      <c r="AH133" s="273"/>
      <c r="AI133" s="273"/>
      <c r="AJ133" s="273"/>
      <c r="AK133" s="273"/>
      <c r="AL133" s="273"/>
      <c r="AM133" s="273"/>
      <c r="AN133" s="273"/>
      <c r="AO133" s="273"/>
      <c r="AP133" s="273"/>
      <c r="AQ133" s="273"/>
      <c r="AR133" s="273"/>
      <c r="AS133" s="273"/>
      <c r="AT133" s="273"/>
      <c r="AU133" s="273"/>
      <c r="AV133" s="273"/>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c r="CA133" s="207"/>
      <c r="CB133" s="207"/>
      <c r="CC133" s="207"/>
      <c r="CD133" s="207"/>
      <c r="CE133" s="207"/>
      <c r="CF133" s="207"/>
      <c r="CG133" s="207"/>
      <c r="CH133" s="207"/>
      <c r="CI133" s="207"/>
      <c r="CJ133" s="207"/>
      <c r="CK133" s="207"/>
      <c r="CL133" s="207"/>
      <c r="CM133" s="207"/>
      <c r="CN133" s="207"/>
      <c r="CO133" s="202"/>
      <c r="CP133" s="202"/>
      <c r="CQ133" s="202"/>
      <c r="CR133" s="202"/>
      <c r="CS133" s="202"/>
      <c r="CT133" s="202"/>
      <c r="CU133" s="202"/>
      <c r="CV133" s="202"/>
    </row>
    <row r="134" spans="1:100" ht="16.5">
      <c r="A134" s="208"/>
      <c r="B134" s="206"/>
      <c r="C134" s="207"/>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3"/>
      <c r="AF134" s="273"/>
      <c r="AG134" s="273"/>
      <c r="AH134" s="273"/>
      <c r="AI134" s="273"/>
      <c r="AJ134" s="273"/>
      <c r="AK134" s="273"/>
      <c r="AL134" s="273"/>
      <c r="AM134" s="273"/>
      <c r="AN134" s="273"/>
      <c r="AO134" s="273"/>
      <c r="AP134" s="273"/>
      <c r="AQ134" s="273"/>
      <c r="AR134" s="273"/>
      <c r="AS134" s="273"/>
      <c r="AT134" s="273"/>
      <c r="AU134" s="273"/>
      <c r="AV134" s="273"/>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7"/>
      <c r="CC134" s="207"/>
      <c r="CD134" s="207"/>
      <c r="CE134" s="207"/>
      <c r="CF134" s="207"/>
      <c r="CG134" s="207"/>
      <c r="CH134" s="207"/>
      <c r="CI134" s="207"/>
      <c r="CJ134" s="207"/>
      <c r="CK134" s="207"/>
      <c r="CL134" s="207"/>
      <c r="CM134" s="207"/>
      <c r="CN134" s="207"/>
      <c r="CO134" s="202"/>
      <c r="CP134" s="202"/>
      <c r="CQ134" s="202"/>
      <c r="CR134" s="202"/>
      <c r="CS134" s="202"/>
      <c r="CT134" s="202"/>
      <c r="CU134" s="202"/>
      <c r="CV134" s="202"/>
    </row>
    <row r="135" spans="1:100" ht="16.5">
      <c r="A135" s="208"/>
      <c r="B135" s="289" t="s">
        <v>435</v>
      </c>
      <c r="C135" s="225" t="s">
        <v>522</v>
      </c>
      <c r="D135" s="290">
        <f>D128/1000</f>
        <v>17.058274282507693</v>
      </c>
      <c r="E135" s="290">
        <f>D135+E128/1000</f>
        <v>33.428169693630764</v>
      </c>
      <c r="F135" s="290">
        <f>E135+F128/1000</f>
        <v>48.970781211107685</v>
      </c>
      <c r="G135" s="290">
        <f>F135+G128/1000</f>
        <v>212.2026210881846</v>
      </c>
      <c r="H135" s="290">
        <f>G135+H128/1000</f>
        <v>212.2026210881846</v>
      </c>
      <c r="I135" s="290">
        <f>H135+I128/1000</f>
        <v>212.2026210881846</v>
      </c>
      <c r="J135" s="290">
        <f t="shared" ref="J135:AB135" si="17">I135+J128</f>
        <v>212.2026210881846</v>
      </c>
      <c r="K135" s="290">
        <f t="shared" si="17"/>
        <v>212.2026210881846</v>
      </c>
      <c r="L135" s="290">
        <f t="shared" si="17"/>
        <v>212.2026210881846</v>
      </c>
      <c r="M135" s="290">
        <f t="shared" si="17"/>
        <v>212.2026210881846</v>
      </c>
      <c r="N135" s="290">
        <f t="shared" si="17"/>
        <v>212.2026210881846</v>
      </c>
      <c r="O135" s="290">
        <f t="shared" si="17"/>
        <v>212.2026210881846</v>
      </c>
      <c r="P135" s="290">
        <f t="shared" si="17"/>
        <v>212.2026210881846</v>
      </c>
      <c r="Q135" s="290">
        <f t="shared" si="17"/>
        <v>212.2026210881846</v>
      </c>
      <c r="R135" s="290">
        <f t="shared" si="17"/>
        <v>212.2026210881846</v>
      </c>
      <c r="S135" s="290">
        <f t="shared" si="17"/>
        <v>212.2026210881846</v>
      </c>
      <c r="T135" s="290">
        <f t="shared" si="17"/>
        <v>212.2026210881846</v>
      </c>
      <c r="U135" s="290">
        <f t="shared" si="17"/>
        <v>212.2026210881846</v>
      </c>
      <c r="V135" s="290">
        <f t="shared" si="17"/>
        <v>212.2026210881846</v>
      </c>
      <c r="W135" s="290">
        <f t="shared" si="17"/>
        <v>212.2026210881846</v>
      </c>
      <c r="X135" s="290">
        <f t="shared" si="17"/>
        <v>212.2026210881846</v>
      </c>
      <c r="Y135" s="290">
        <f t="shared" si="17"/>
        <v>212.2026210881846</v>
      </c>
      <c r="Z135" s="290">
        <f t="shared" si="17"/>
        <v>212.2026210881846</v>
      </c>
      <c r="AA135" s="290">
        <f t="shared" si="17"/>
        <v>212.2026210881846</v>
      </c>
      <c r="AB135" s="290">
        <f t="shared" si="17"/>
        <v>212.2026210881846</v>
      </c>
      <c r="AC135" s="290"/>
      <c r="AD135" s="290"/>
      <c r="AE135" s="290"/>
      <c r="AF135" s="290"/>
      <c r="AG135" s="290"/>
      <c r="AH135" s="290"/>
      <c r="AI135" s="290"/>
      <c r="AJ135" s="290"/>
      <c r="AK135" s="290"/>
      <c r="AL135" s="290"/>
      <c r="AM135" s="290"/>
      <c r="AN135" s="290"/>
      <c r="AO135" s="290"/>
      <c r="AP135" s="290"/>
      <c r="AQ135" s="290"/>
      <c r="AR135" s="290"/>
      <c r="AS135" s="290"/>
      <c r="AT135" s="290"/>
      <c r="AU135" s="290"/>
      <c r="AV135" s="290"/>
      <c r="AW135" s="207"/>
      <c r="AX135" s="207"/>
      <c r="AY135" s="207"/>
      <c r="AZ135" s="207"/>
      <c r="BA135" s="207"/>
      <c r="BB135" s="207"/>
      <c r="BC135" s="207"/>
      <c r="BD135" s="207"/>
      <c r="BE135" s="207"/>
      <c r="BF135" s="207"/>
      <c r="BG135" s="207"/>
      <c r="BH135" s="207"/>
      <c r="BI135" s="207"/>
      <c r="BJ135" s="207"/>
      <c r="BK135" s="207"/>
      <c r="BL135" s="207"/>
      <c r="BM135" s="207"/>
      <c r="BN135" s="207"/>
      <c r="BO135" s="207"/>
      <c r="BP135" s="207"/>
      <c r="BQ135" s="207"/>
      <c r="BR135" s="207"/>
      <c r="BS135" s="207"/>
      <c r="BT135" s="207"/>
      <c r="BU135" s="207"/>
      <c r="BV135" s="207"/>
      <c r="BW135" s="207"/>
      <c r="BX135" s="207"/>
      <c r="BY135" s="207"/>
      <c r="BZ135" s="207"/>
      <c r="CA135" s="207"/>
      <c r="CB135" s="207"/>
      <c r="CC135" s="207"/>
      <c r="CD135" s="207"/>
      <c r="CE135" s="207"/>
      <c r="CF135" s="207"/>
      <c r="CG135" s="207"/>
      <c r="CH135" s="207"/>
      <c r="CI135" s="207"/>
      <c r="CJ135" s="207"/>
      <c r="CK135" s="207"/>
      <c r="CL135" s="207"/>
      <c r="CM135" s="207"/>
      <c r="CN135" s="207"/>
      <c r="CO135" s="202"/>
      <c r="CP135" s="202"/>
      <c r="CQ135" s="202"/>
      <c r="CR135" s="202"/>
      <c r="CS135" s="202"/>
      <c r="CT135" s="202"/>
      <c r="CU135" s="202"/>
      <c r="CV135" s="202"/>
    </row>
    <row r="136" spans="1:100" ht="16.5">
      <c r="A136" s="208"/>
      <c r="B136" s="289" t="s">
        <v>452</v>
      </c>
      <c r="C136" s="225" t="s">
        <v>522</v>
      </c>
      <c r="D136" s="290">
        <f>D133/1000</f>
        <v>171.719913048</v>
      </c>
      <c r="E136" s="290">
        <f>D136+E133/1000</f>
        <v>311.3719484778461</v>
      </c>
      <c r="F136" s="290">
        <f>E136+F133/1000</f>
        <v>424.02758406553841</v>
      </c>
      <c r="G136" s="290">
        <f>F136+G133/1000</f>
        <v>473.33050226861531</v>
      </c>
      <c r="H136" s="290">
        <f>G136+H133/1000</f>
        <v>934.2810426932308</v>
      </c>
      <c r="I136" s="290">
        <f>H136+I133</f>
        <v>934.2810426932308</v>
      </c>
      <c r="J136" s="290">
        <f t="shared" ref="J136:AB136" si="18">I136+J133</f>
        <v>934.2810426932308</v>
      </c>
      <c r="K136" s="290">
        <f t="shared" si="18"/>
        <v>934.2810426932308</v>
      </c>
      <c r="L136" s="290">
        <f t="shared" si="18"/>
        <v>934.2810426932308</v>
      </c>
      <c r="M136" s="290">
        <f t="shared" si="18"/>
        <v>934.2810426932308</v>
      </c>
      <c r="N136" s="290">
        <f t="shared" si="18"/>
        <v>934.2810426932308</v>
      </c>
      <c r="O136" s="290">
        <f t="shared" si="18"/>
        <v>934.2810426932308</v>
      </c>
      <c r="P136" s="290">
        <f t="shared" si="18"/>
        <v>934.2810426932308</v>
      </c>
      <c r="Q136" s="290">
        <f t="shared" si="18"/>
        <v>934.2810426932308</v>
      </c>
      <c r="R136" s="290">
        <f t="shared" si="18"/>
        <v>934.2810426932308</v>
      </c>
      <c r="S136" s="290">
        <f t="shared" si="18"/>
        <v>934.2810426932308</v>
      </c>
      <c r="T136" s="290">
        <f t="shared" si="18"/>
        <v>934.2810426932308</v>
      </c>
      <c r="U136" s="290">
        <f t="shared" si="18"/>
        <v>934.2810426932308</v>
      </c>
      <c r="V136" s="290">
        <f t="shared" si="18"/>
        <v>934.2810426932308</v>
      </c>
      <c r="W136" s="290">
        <f t="shared" si="18"/>
        <v>934.2810426932308</v>
      </c>
      <c r="X136" s="290">
        <f t="shared" si="18"/>
        <v>934.2810426932308</v>
      </c>
      <c r="Y136" s="290">
        <f t="shared" si="18"/>
        <v>934.2810426932308</v>
      </c>
      <c r="Z136" s="290">
        <f t="shared" si="18"/>
        <v>934.2810426932308</v>
      </c>
      <c r="AA136" s="290">
        <f t="shared" si="18"/>
        <v>934.2810426932308</v>
      </c>
      <c r="AB136" s="290">
        <f t="shared" si="18"/>
        <v>934.2810426932308</v>
      </c>
      <c r="AC136" s="290"/>
      <c r="AD136" s="290"/>
      <c r="AE136" s="290"/>
      <c r="AF136" s="290"/>
      <c r="AG136" s="290"/>
      <c r="AH136" s="290"/>
      <c r="AI136" s="290"/>
      <c r="AJ136" s="290"/>
      <c r="AK136" s="290"/>
      <c r="AL136" s="290"/>
      <c r="AM136" s="290"/>
      <c r="AN136" s="290"/>
      <c r="AO136" s="290"/>
      <c r="AP136" s="290"/>
      <c r="AQ136" s="290"/>
      <c r="AR136" s="290"/>
      <c r="AS136" s="290"/>
      <c r="AT136" s="290"/>
      <c r="AU136" s="290"/>
      <c r="AV136" s="290"/>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c r="BQ136" s="207"/>
      <c r="BR136" s="207"/>
      <c r="BS136" s="207"/>
      <c r="BT136" s="207"/>
      <c r="BU136" s="207"/>
      <c r="BV136" s="207"/>
      <c r="BW136" s="207"/>
      <c r="BX136" s="207"/>
      <c r="BY136" s="207"/>
      <c r="BZ136" s="207"/>
      <c r="CA136" s="207"/>
      <c r="CB136" s="207"/>
      <c r="CC136" s="207"/>
      <c r="CD136" s="207"/>
      <c r="CE136" s="207"/>
      <c r="CF136" s="207"/>
      <c r="CG136" s="207"/>
      <c r="CH136" s="207"/>
      <c r="CI136" s="207"/>
      <c r="CJ136" s="207"/>
      <c r="CK136" s="207"/>
      <c r="CL136" s="207"/>
      <c r="CM136" s="207"/>
      <c r="CN136" s="207"/>
      <c r="CO136" s="202"/>
      <c r="CP136" s="202"/>
      <c r="CQ136" s="202"/>
      <c r="CR136" s="202"/>
      <c r="CS136" s="202"/>
      <c r="CT136" s="202"/>
      <c r="CU136" s="202"/>
      <c r="CV136" s="202"/>
    </row>
    <row r="137" spans="1:100" ht="16.5">
      <c r="A137"/>
      <c r="B137" s="204"/>
      <c r="C137" s="202"/>
      <c r="D137" s="205"/>
      <c r="E137" s="222"/>
      <c r="F137" s="222"/>
      <c r="G137" s="222"/>
      <c r="H137" s="222"/>
      <c r="I137" s="222"/>
      <c r="J137" s="222"/>
      <c r="K137" s="222"/>
      <c r="L137" s="222"/>
      <c r="M137" s="222"/>
      <c r="N137" s="222"/>
      <c r="O137" s="222"/>
      <c r="P137" s="222"/>
      <c r="Q137" s="222"/>
      <c r="R137" s="222"/>
      <c r="S137" s="222"/>
      <c r="T137" s="222"/>
      <c r="U137" s="202"/>
      <c r="V137" s="202"/>
      <c r="W137" s="202"/>
      <c r="X137" s="202"/>
      <c r="Y137" s="202"/>
      <c r="Z137" s="209"/>
      <c r="AA137" s="202"/>
      <c r="AB137" s="202"/>
      <c r="AC137" s="202"/>
      <c r="AD137" s="202"/>
      <c r="AE137" s="202"/>
      <c r="AF137" s="202"/>
      <c r="AG137" s="202"/>
      <c r="AH137" s="202"/>
      <c r="AI137" s="202"/>
      <c r="AJ137" s="202"/>
      <c r="AK137" s="202"/>
      <c r="AL137" s="202"/>
      <c r="AM137" s="202"/>
      <c r="AN137" s="202"/>
      <c r="AO137" s="202"/>
      <c r="AP137" s="202"/>
      <c r="AQ137" s="202"/>
      <c r="AR137" s="202"/>
      <c r="AS137" s="202"/>
      <c r="AT137" s="202"/>
      <c r="AU137" s="202"/>
      <c r="AV137" s="202"/>
      <c r="AW137" s="202"/>
      <c r="AX137" s="202"/>
      <c r="AY137" s="202"/>
      <c r="AZ137" s="202"/>
      <c r="BA137" s="202"/>
      <c r="BB137" s="202"/>
      <c r="BC137" s="202"/>
      <c r="BD137" s="202"/>
      <c r="BE137" s="202"/>
      <c r="BF137" s="202"/>
      <c r="BG137" s="202"/>
      <c r="BH137" s="202"/>
      <c r="BI137" s="202"/>
      <c r="BJ137" s="202"/>
      <c r="BK137" s="202"/>
      <c r="BL137" s="202"/>
      <c r="BM137" s="202"/>
      <c r="BN137" s="202"/>
      <c r="BO137" s="202"/>
      <c r="BP137" s="202"/>
      <c r="BQ137" s="202"/>
      <c r="BR137" s="202"/>
      <c r="BS137" s="202"/>
      <c r="BT137" s="202"/>
      <c r="BU137" s="202"/>
      <c r="BV137" s="202"/>
      <c r="BW137" s="202"/>
      <c r="BX137" s="202"/>
      <c r="BY137" s="202"/>
      <c r="BZ137" s="202"/>
      <c r="CA137" s="202"/>
      <c r="CB137" s="202"/>
      <c r="CC137" s="202"/>
      <c r="CD137" s="202"/>
      <c r="CE137" s="202"/>
      <c r="CF137" s="202"/>
      <c r="CG137" s="202"/>
      <c r="CH137" s="202"/>
      <c r="CI137" s="202"/>
      <c r="CJ137" s="202"/>
      <c r="CK137" s="202"/>
      <c r="CL137" s="202"/>
      <c r="CM137" s="202"/>
      <c r="CN137" s="202"/>
      <c r="CO137" s="202"/>
      <c r="CP137" s="202"/>
      <c r="CQ137" s="202"/>
      <c r="CR137" s="202"/>
      <c r="CS137" s="202"/>
      <c r="CT137" s="202"/>
      <c r="CU137" s="202"/>
      <c r="CV137" s="202"/>
    </row>
    <row r="138" spans="1:100" ht="16.5">
      <c r="A138"/>
      <c r="B138" s="202"/>
      <c r="C138" s="207" t="s">
        <v>523</v>
      </c>
      <c r="D138" s="217" t="s">
        <v>524</v>
      </c>
      <c r="E138" s="222"/>
      <c r="F138" s="222"/>
      <c r="G138" s="222"/>
      <c r="H138" s="222"/>
      <c r="I138" s="222"/>
      <c r="J138" s="222"/>
      <c r="K138" s="222"/>
      <c r="L138" s="222"/>
      <c r="M138" s="222"/>
      <c r="N138" s="222"/>
      <c r="O138" s="222"/>
      <c r="P138" s="222"/>
      <c r="Q138" s="222"/>
      <c r="R138" s="222"/>
      <c r="S138" s="222"/>
      <c r="T138" s="222"/>
      <c r="U138" s="202"/>
      <c r="V138" s="202"/>
      <c r="W138" s="202"/>
      <c r="X138" s="202"/>
      <c r="Y138" s="202"/>
      <c r="Z138" s="209"/>
      <c r="AA138" s="202"/>
      <c r="AB138" s="202"/>
      <c r="AC138" s="202"/>
      <c r="AD138" s="202"/>
      <c r="AE138" s="202"/>
      <c r="AF138" s="202"/>
      <c r="AG138" s="202"/>
      <c r="AH138" s="202"/>
      <c r="AI138" s="202"/>
      <c r="AJ138" s="202"/>
      <c r="AK138" s="202"/>
      <c r="AL138" s="202"/>
      <c r="AM138" s="202"/>
      <c r="AN138" s="202"/>
      <c r="AO138" s="202"/>
      <c r="AP138" s="202"/>
      <c r="AQ138" s="202"/>
      <c r="AR138" s="202"/>
      <c r="AS138" s="202"/>
      <c r="AT138" s="202"/>
      <c r="AU138" s="202"/>
      <c r="AV138" s="202"/>
      <c r="AW138" s="202"/>
      <c r="AX138" s="202"/>
      <c r="AY138" s="202"/>
      <c r="AZ138" s="202"/>
      <c r="BA138" s="202"/>
      <c r="BB138" s="202"/>
      <c r="BC138" s="202"/>
      <c r="BD138" s="202"/>
      <c r="BE138" s="202"/>
      <c r="BF138" s="202"/>
      <c r="BG138" s="202"/>
      <c r="BH138" s="202"/>
      <c r="BI138" s="202"/>
      <c r="BJ138" s="202"/>
      <c r="BK138" s="202"/>
      <c r="BL138" s="202"/>
      <c r="BM138" s="202"/>
      <c r="BN138" s="202"/>
      <c r="BO138" s="202"/>
      <c r="BP138" s="202"/>
      <c r="BQ138" s="202"/>
      <c r="BR138" s="202"/>
      <c r="BS138" s="202"/>
      <c r="BT138" s="202"/>
      <c r="BU138" s="202"/>
      <c r="BV138" s="202"/>
      <c r="BW138" s="202"/>
      <c r="BX138" s="202"/>
      <c r="BY138" s="202"/>
      <c r="BZ138" s="202"/>
      <c r="CA138" s="202"/>
      <c r="CB138" s="202"/>
      <c r="CC138" s="202"/>
      <c r="CD138" s="202"/>
      <c r="CE138" s="202"/>
      <c r="CF138" s="202"/>
      <c r="CG138" s="202"/>
      <c r="CH138" s="202"/>
      <c r="CI138" s="202"/>
      <c r="CJ138" s="202"/>
      <c r="CK138" s="202"/>
      <c r="CL138" s="202"/>
      <c r="CM138" s="202"/>
      <c r="CN138" s="202"/>
      <c r="CO138" s="202"/>
      <c r="CP138" s="202"/>
      <c r="CQ138" s="202"/>
      <c r="CR138" s="202"/>
      <c r="CS138" s="202"/>
      <c r="CT138" s="202"/>
      <c r="CU138" s="202"/>
      <c r="CV138" s="202"/>
    </row>
    <row r="139" spans="1:100" ht="16.5">
      <c r="A139"/>
      <c r="B139" s="202"/>
      <c r="C139" s="202"/>
      <c r="D139" s="205"/>
      <c r="E139" s="222"/>
      <c r="F139" s="222"/>
      <c r="G139" s="222"/>
      <c r="H139" s="222"/>
      <c r="I139" s="222"/>
      <c r="J139" s="222"/>
      <c r="K139" s="222"/>
      <c r="L139" s="222"/>
      <c r="M139" s="222"/>
      <c r="N139" s="222"/>
      <c r="O139" s="222"/>
      <c r="P139" s="222"/>
      <c r="Q139" s="222"/>
      <c r="R139" s="222"/>
      <c r="S139" s="222"/>
      <c r="T139" s="222"/>
      <c r="U139" s="202"/>
      <c r="V139" s="202"/>
      <c r="W139" s="202"/>
      <c r="X139" s="202"/>
      <c r="Y139" s="202"/>
      <c r="Z139" s="209"/>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202"/>
      <c r="BA139" s="202"/>
      <c r="BB139" s="202"/>
      <c r="BC139" s="202"/>
      <c r="BD139" s="202"/>
      <c r="BE139" s="202"/>
      <c r="BF139" s="202"/>
      <c r="BG139" s="202"/>
      <c r="BH139" s="202"/>
      <c r="BI139" s="202"/>
      <c r="BJ139" s="202"/>
      <c r="BK139" s="202"/>
      <c r="BL139" s="202"/>
      <c r="BM139" s="202"/>
      <c r="BN139" s="202"/>
      <c r="BO139" s="202"/>
      <c r="BP139" s="202"/>
      <c r="BQ139" s="202"/>
      <c r="BR139" s="202"/>
      <c r="BS139" s="202"/>
      <c r="BT139" s="202"/>
      <c r="BU139" s="202"/>
      <c r="BV139" s="202"/>
      <c r="BW139" s="202"/>
      <c r="BX139" s="202"/>
      <c r="BY139" s="202"/>
      <c r="BZ139" s="202"/>
      <c r="CA139" s="202"/>
      <c r="CB139" s="202"/>
      <c r="CC139" s="202"/>
      <c r="CD139" s="202"/>
      <c r="CE139" s="202"/>
      <c r="CF139" s="202"/>
      <c r="CG139" s="202"/>
      <c r="CH139" s="202"/>
      <c r="CI139" s="202"/>
      <c r="CJ139" s="202"/>
      <c r="CK139" s="202"/>
      <c r="CL139" s="202"/>
      <c r="CM139" s="202"/>
      <c r="CN139" s="202"/>
      <c r="CO139" s="202"/>
      <c r="CP139" s="202"/>
      <c r="CQ139" s="202"/>
      <c r="CR139" s="202"/>
      <c r="CS139" s="202"/>
      <c r="CT139" s="202"/>
      <c r="CU139" s="202"/>
      <c r="CV139" s="202"/>
    </row>
    <row r="140" spans="1:100" ht="16.5">
      <c r="A140"/>
      <c r="B140" s="207"/>
      <c r="C140" s="202" t="s">
        <v>525</v>
      </c>
      <c r="D140" s="291">
        <v>0.28000000000000003</v>
      </c>
      <c r="E140" s="222"/>
      <c r="F140" s="222"/>
      <c r="G140" s="222"/>
      <c r="H140" s="222"/>
      <c r="I140" s="222"/>
      <c r="J140" s="222"/>
      <c r="K140" s="222"/>
      <c r="L140" s="222"/>
      <c r="M140" s="222"/>
      <c r="N140" s="222"/>
      <c r="O140" s="222"/>
      <c r="P140" s="222"/>
      <c r="Q140" s="222"/>
      <c r="R140" s="222"/>
      <c r="S140" s="222"/>
      <c r="T140" s="222"/>
      <c r="U140" s="202"/>
      <c r="V140" s="202"/>
      <c r="W140" s="202"/>
      <c r="X140" s="202"/>
      <c r="Y140" s="202"/>
      <c r="Z140" s="209"/>
      <c r="AA140" s="202"/>
      <c r="AB140" s="202"/>
      <c r="AC140" s="202"/>
      <c r="AD140" s="202"/>
      <c r="AE140" s="202"/>
      <c r="AF140" s="202"/>
      <c r="AG140" s="202"/>
      <c r="AH140" s="202"/>
      <c r="AI140" s="202"/>
      <c r="AJ140" s="202"/>
      <c r="AK140" s="202"/>
      <c r="AL140" s="202"/>
      <c r="AM140" s="202"/>
      <c r="AN140" s="202"/>
      <c r="AO140" s="202"/>
      <c r="AP140" s="202"/>
      <c r="AQ140" s="202"/>
      <c r="AR140" s="202"/>
      <c r="AS140" s="202"/>
      <c r="AT140" s="202"/>
      <c r="AU140" s="202"/>
      <c r="AV140" s="202"/>
      <c r="AW140" s="202"/>
      <c r="AX140" s="202"/>
      <c r="AY140" s="202"/>
      <c r="AZ140" s="202"/>
      <c r="BA140" s="202"/>
      <c r="BB140" s="202"/>
      <c r="BC140" s="202"/>
      <c r="BD140" s="202"/>
      <c r="BE140" s="202"/>
      <c r="BF140" s="202"/>
      <c r="BG140" s="202"/>
      <c r="BH140" s="202"/>
      <c r="BI140" s="202"/>
      <c r="BJ140" s="202"/>
      <c r="BK140" s="202"/>
      <c r="BL140" s="202"/>
      <c r="BM140" s="202"/>
      <c r="BN140" s="202"/>
      <c r="BO140" s="202"/>
      <c r="BP140" s="202"/>
      <c r="BQ140" s="202"/>
      <c r="BR140" s="202"/>
      <c r="BS140" s="202"/>
      <c r="BT140" s="202"/>
      <c r="BU140" s="202"/>
      <c r="BV140" s="202"/>
      <c r="BW140" s="202"/>
      <c r="BX140" s="202"/>
      <c r="BY140" s="202"/>
      <c r="BZ140" s="202"/>
      <c r="CA140" s="202"/>
      <c r="CB140" s="202"/>
      <c r="CC140" s="202"/>
      <c r="CD140" s="202"/>
      <c r="CE140" s="202"/>
      <c r="CF140" s="202"/>
      <c r="CG140" s="202"/>
      <c r="CH140" s="202"/>
      <c r="CI140" s="202"/>
      <c r="CJ140" s="202"/>
      <c r="CK140" s="202"/>
      <c r="CL140" s="202"/>
      <c r="CM140" s="202"/>
      <c r="CN140" s="202"/>
      <c r="CO140" s="202"/>
      <c r="CP140" s="202"/>
      <c r="CQ140" s="202"/>
      <c r="CR140" s="202"/>
      <c r="CS140" s="202"/>
      <c r="CT140" s="202"/>
      <c r="CU140" s="202"/>
      <c r="CV140" s="202"/>
    </row>
    <row r="141" spans="1:100" ht="16.5">
      <c r="A141"/>
      <c r="B141" s="202"/>
      <c r="C141" s="222"/>
      <c r="D141" s="222"/>
      <c r="E141" s="222"/>
      <c r="F141" s="222"/>
      <c r="G141" s="222"/>
      <c r="H141" s="222"/>
      <c r="I141" s="222"/>
      <c r="J141" s="222"/>
      <c r="K141" s="222"/>
      <c r="L141" s="222"/>
      <c r="M141" s="222"/>
      <c r="N141" s="222"/>
      <c r="O141" s="222"/>
      <c r="P141" s="222"/>
      <c r="Q141" s="222"/>
      <c r="R141" s="222"/>
      <c r="S141" s="222"/>
      <c r="T141" s="222"/>
      <c r="U141" s="202"/>
      <c r="V141" s="202"/>
      <c r="W141" s="202"/>
      <c r="X141" s="202"/>
      <c r="Y141" s="202"/>
      <c r="Z141" s="209"/>
      <c r="AA141" s="202"/>
      <c r="AB141" s="202"/>
      <c r="AC141" s="202"/>
      <c r="AD141" s="202"/>
      <c r="AE141" s="202"/>
      <c r="AF141" s="202"/>
      <c r="AG141" s="202"/>
      <c r="AH141" s="202"/>
      <c r="AI141" s="202"/>
      <c r="AJ141" s="202"/>
      <c r="AK141" s="202"/>
      <c r="AL141" s="202"/>
      <c r="AM141" s="202"/>
      <c r="AN141" s="202"/>
      <c r="AO141" s="202"/>
      <c r="AP141" s="202"/>
      <c r="AQ141" s="202"/>
      <c r="AR141" s="202"/>
      <c r="AS141" s="202"/>
      <c r="AT141" s="202"/>
      <c r="AU141" s="202"/>
      <c r="AV141" s="202"/>
      <c r="AW141" s="202"/>
      <c r="AX141" s="202"/>
      <c r="AY141" s="202"/>
      <c r="AZ141" s="202"/>
      <c r="BA141" s="202"/>
      <c r="BB141" s="202"/>
      <c r="BC141" s="202"/>
      <c r="BD141" s="202"/>
      <c r="BE141" s="202"/>
      <c r="BF141" s="202"/>
      <c r="BG141" s="202"/>
      <c r="BH141" s="202"/>
      <c r="BI141" s="202"/>
      <c r="BJ141" s="202"/>
      <c r="BK141" s="202"/>
      <c r="BL141" s="202"/>
      <c r="BM141" s="202"/>
      <c r="BN141" s="202"/>
      <c r="BO141" s="202"/>
      <c r="BP141" s="202"/>
      <c r="BQ141" s="202"/>
      <c r="BR141" s="202"/>
      <c r="BS141" s="202"/>
      <c r="BT141" s="202"/>
      <c r="BU141" s="202"/>
      <c r="BV141" s="202"/>
      <c r="BW141" s="202"/>
      <c r="BX141" s="202"/>
      <c r="BY141" s="202"/>
      <c r="BZ141" s="202"/>
      <c r="CA141" s="202"/>
      <c r="CB141" s="202"/>
      <c r="CC141" s="202"/>
      <c r="CD141" s="202"/>
      <c r="CE141" s="202"/>
      <c r="CF141" s="202"/>
      <c r="CG141" s="202"/>
      <c r="CH141" s="202"/>
      <c r="CI141" s="202"/>
      <c r="CJ141" s="202"/>
      <c r="CK141" s="202"/>
      <c r="CL141" s="202"/>
      <c r="CM141" s="202"/>
      <c r="CN141" s="202"/>
      <c r="CO141" s="202"/>
      <c r="CP141" s="202"/>
      <c r="CQ141" s="202"/>
      <c r="CR141" s="202"/>
      <c r="CS141" s="202"/>
      <c r="CT141" s="202"/>
      <c r="CU141" s="202"/>
      <c r="CV141" s="202"/>
    </row>
    <row r="142" spans="1:100" ht="16.5">
      <c r="A142"/>
      <c r="B142" s="213"/>
      <c r="C142" s="202" t="s">
        <v>526</v>
      </c>
      <c r="D142" s="207">
        <v>1</v>
      </c>
      <c r="E142" s="207">
        <v>2</v>
      </c>
      <c r="F142" s="207">
        <v>3</v>
      </c>
      <c r="G142" s="207">
        <v>4</v>
      </c>
      <c r="H142" s="207">
        <v>5</v>
      </c>
      <c r="I142" s="207">
        <v>6</v>
      </c>
      <c r="J142" s="207">
        <v>7</v>
      </c>
      <c r="K142" s="207">
        <v>8</v>
      </c>
      <c r="L142" s="207">
        <v>9</v>
      </c>
      <c r="M142" s="207">
        <v>10</v>
      </c>
      <c r="N142" s="207">
        <v>11</v>
      </c>
      <c r="O142" s="207">
        <v>12</v>
      </c>
      <c r="P142" s="207">
        <v>13</v>
      </c>
      <c r="Q142" s="207">
        <v>14</v>
      </c>
      <c r="R142" s="207">
        <v>15</v>
      </c>
      <c r="S142" s="207">
        <v>16</v>
      </c>
      <c r="T142" s="207">
        <v>17</v>
      </c>
      <c r="U142" s="207">
        <v>18</v>
      </c>
      <c r="V142" s="207">
        <v>19</v>
      </c>
      <c r="W142" s="207">
        <v>20</v>
      </c>
      <c r="X142" s="207">
        <v>21</v>
      </c>
      <c r="Y142" s="207">
        <v>22</v>
      </c>
      <c r="Z142" s="207">
        <v>23</v>
      </c>
      <c r="AA142" s="207">
        <v>24</v>
      </c>
      <c r="AB142" s="207">
        <v>25</v>
      </c>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2"/>
      <c r="AX142" s="202"/>
      <c r="AY142" s="202"/>
      <c r="AZ142" s="202"/>
      <c r="BA142" s="202"/>
      <c r="BB142" s="202"/>
      <c r="BC142" s="202"/>
      <c r="BD142" s="202"/>
      <c r="BE142" s="202"/>
      <c r="BF142" s="202"/>
      <c r="BG142" s="202"/>
      <c r="BH142" s="202"/>
      <c r="BI142" s="202"/>
      <c r="BJ142" s="202"/>
      <c r="BK142" s="202"/>
      <c r="BL142" s="202"/>
      <c r="BM142" s="202"/>
      <c r="BN142" s="202"/>
      <c r="BO142" s="202"/>
      <c r="BP142" s="202"/>
      <c r="BQ142" s="202"/>
      <c r="BR142" s="202"/>
      <c r="BS142" s="202"/>
      <c r="BT142" s="202"/>
      <c r="BU142" s="202"/>
      <c r="BV142" s="202"/>
      <c r="BW142" s="202"/>
      <c r="BX142" s="202"/>
      <c r="BY142" s="202"/>
      <c r="BZ142" s="202"/>
      <c r="CA142" s="202"/>
      <c r="CB142" s="202"/>
      <c r="CC142" s="202"/>
      <c r="CD142" s="202"/>
      <c r="CE142" s="202"/>
      <c r="CF142" s="202"/>
      <c r="CG142" s="202"/>
      <c r="CH142" s="202"/>
      <c r="CI142" s="202"/>
      <c r="CJ142" s="202"/>
      <c r="CK142" s="202"/>
      <c r="CL142" s="202"/>
      <c r="CM142" s="202"/>
      <c r="CN142" s="202"/>
      <c r="CO142" s="202"/>
      <c r="CP142" s="202"/>
      <c r="CQ142" s="202"/>
      <c r="CR142" s="202"/>
      <c r="CS142" s="202"/>
      <c r="CT142" s="202"/>
      <c r="CU142" s="202"/>
      <c r="CV142" s="202"/>
    </row>
    <row r="143" spans="1:100" ht="16.5">
      <c r="A143"/>
      <c r="B143" s="212"/>
      <c r="C143" s="207"/>
      <c r="D143" s="216" t="s">
        <v>475</v>
      </c>
      <c r="E143" s="216" t="s">
        <v>476</v>
      </c>
      <c r="F143" s="216" t="s">
        <v>477</v>
      </c>
      <c r="G143" s="216" t="s">
        <v>478</v>
      </c>
      <c r="H143" s="216" t="s">
        <v>479</v>
      </c>
      <c r="I143" s="202"/>
      <c r="J143" s="202"/>
      <c r="K143" s="202"/>
      <c r="L143" s="202"/>
      <c r="M143" s="202"/>
      <c r="N143" s="202"/>
      <c r="O143" s="202"/>
      <c r="P143" s="202"/>
      <c r="Q143" s="202"/>
      <c r="R143" s="222"/>
      <c r="S143" s="222"/>
      <c r="T143" s="222"/>
      <c r="U143" s="202"/>
      <c r="V143" s="202"/>
      <c r="W143" s="202"/>
      <c r="X143" s="202"/>
      <c r="Y143" s="202"/>
      <c r="Z143" s="209"/>
      <c r="AA143" s="202"/>
      <c r="AB143" s="202"/>
      <c r="AC143" s="202"/>
      <c r="AD143" s="202"/>
      <c r="AE143" s="202"/>
      <c r="AF143" s="202"/>
      <c r="AG143" s="202"/>
      <c r="AH143" s="202"/>
      <c r="AI143" s="202"/>
      <c r="AJ143" s="202"/>
      <c r="AK143" s="202"/>
      <c r="AL143" s="202"/>
      <c r="AM143" s="202"/>
      <c r="AN143" s="202"/>
      <c r="AO143" s="202"/>
      <c r="AP143" s="202"/>
      <c r="AQ143" s="202"/>
      <c r="AR143" s="202"/>
      <c r="AS143" s="202"/>
      <c r="AT143" s="202"/>
      <c r="AU143" s="202"/>
      <c r="AV143" s="202"/>
      <c r="AW143" s="202"/>
      <c r="AX143" s="202"/>
      <c r="AY143" s="202"/>
      <c r="AZ143" s="202"/>
      <c r="BA143" s="202"/>
      <c r="BB143" s="202"/>
      <c r="BC143" s="202"/>
      <c r="BD143" s="202"/>
      <c r="BE143" s="202"/>
      <c r="BF143" s="202"/>
      <c r="BG143" s="202"/>
      <c r="BH143" s="202"/>
      <c r="BI143" s="202"/>
      <c r="BJ143" s="202"/>
      <c r="BK143" s="202"/>
      <c r="BL143" s="202"/>
      <c r="BM143" s="202"/>
      <c r="BN143" s="202"/>
      <c r="BO143" s="202"/>
      <c r="BP143" s="202"/>
      <c r="BQ143" s="202"/>
      <c r="BR143" s="202"/>
      <c r="BS143" s="202"/>
      <c r="BT143" s="202"/>
      <c r="BU143" s="202"/>
      <c r="BV143" s="202"/>
      <c r="BW143" s="202"/>
      <c r="BX143" s="202"/>
      <c r="BY143" s="202"/>
      <c r="BZ143" s="202"/>
      <c r="CA143" s="202"/>
      <c r="CB143" s="202"/>
      <c r="CC143" s="202"/>
      <c r="CD143" s="202"/>
      <c r="CE143" s="202"/>
      <c r="CF143" s="202"/>
      <c r="CG143" s="202"/>
      <c r="CH143" s="202"/>
      <c r="CI143" s="202"/>
      <c r="CJ143" s="202"/>
      <c r="CK143" s="202"/>
      <c r="CL143" s="202"/>
      <c r="CM143" s="202"/>
      <c r="CN143" s="202"/>
      <c r="CO143" s="202"/>
      <c r="CP143" s="202"/>
      <c r="CQ143" s="202"/>
      <c r="CR143" s="202"/>
      <c r="CS143" s="202"/>
      <c r="CT143" s="202"/>
      <c r="CU143" s="202"/>
      <c r="CV143" s="202"/>
    </row>
    <row r="144" spans="1:100" ht="16.5">
      <c r="A144"/>
      <c r="B144" s="204" t="s">
        <v>435</v>
      </c>
      <c r="C144" s="202" t="s">
        <v>503</v>
      </c>
      <c r="D144" s="271">
        <f>$D115*D59*$D$140</f>
        <v>3299.7371076923082</v>
      </c>
      <c r="E144" s="271">
        <f t="shared" ref="D144:AB147" si="19">$D115*E59*$D$140</f>
        <v>3166.5777230769231</v>
      </c>
      <c r="F144" s="271">
        <f t="shared" si="19"/>
        <v>3006.5486769230774</v>
      </c>
      <c r="G144" s="271">
        <f t="shared" si="19"/>
        <v>31575.419076923074</v>
      </c>
      <c r="H144" s="271">
        <f t="shared" si="19"/>
        <v>0</v>
      </c>
      <c r="I144" s="271">
        <f t="shared" si="19"/>
        <v>0</v>
      </c>
      <c r="J144" s="271">
        <f t="shared" si="19"/>
        <v>0</v>
      </c>
      <c r="K144" s="271">
        <f t="shared" si="19"/>
        <v>0</v>
      </c>
      <c r="L144" s="271">
        <f t="shared" si="19"/>
        <v>0</v>
      </c>
      <c r="M144" s="271">
        <f t="shared" si="19"/>
        <v>0</v>
      </c>
      <c r="N144" s="271">
        <f t="shared" si="19"/>
        <v>0</v>
      </c>
      <c r="O144" s="271">
        <f t="shared" si="19"/>
        <v>0</v>
      </c>
      <c r="P144" s="271">
        <f t="shared" si="19"/>
        <v>0</v>
      </c>
      <c r="Q144" s="271">
        <f t="shared" si="19"/>
        <v>0</v>
      </c>
      <c r="R144" s="271">
        <f t="shared" si="19"/>
        <v>0</v>
      </c>
      <c r="S144" s="271">
        <f t="shared" si="19"/>
        <v>0</v>
      </c>
      <c r="T144" s="271">
        <f t="shared" si="19"/>
        <v>0</v>
      </c>
      <c r="U144" s="271">
        <f t="shared" si="19"/>
        <v>0</v>
      </c>
      <c r="V144" s="271">
        <f t="shared" si="19"/>
        <v>0</v>
      </c>
      <c r="W144" s="271">
        <f t="shared" si="19"/>
        <v>0</v>
      </c>
      <c r="X144" s="271">
        <f t="shared" si="19"/>
        <v>0</v>
      </c>
      <c r="Y144" s="271">
        <f t="shared" si="19"/>
        <v>0</v>
      </c>
      <c r="Z144" s="271">
        <f t="shared" si="19"/>
        <v>0</v>
      </c>
      <c r="AA144" s="271">
        <f t="shared" si="19"/>
        <v>0</v>
      </c>
      <c r="AB144" s="271">
        <f t="shared" si="19"/>
        <v>0</v>
      </c>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02"/>
      <c r="AX144" s="202"/>
      <c r="AY144" s="202"/>
      <c r="AZ144" s="202"/>
      <c r="BA144" s="202"/>
      <c r="BB144" s="202"/>
      <c r="BC144" s="202"/>
      <c r="BD144" s="202"/>
      <c r="BE144" s="202"/>
      <c r="BF144" s="202"/>
      <c r="BG144" s="202"/>
      <c r="BH144" s="202"/>
      <c r="BI144" s="202"/>
      <c r="BJ144" s="202"/>
      <c r="BK144" s="202"/>
      <c r="BL144" s="202"/>
      <c r="BM144" s="202"/>
      <c r="BN144" s="202"/>
      <c r="BO144" s="202"/>
      <c r="BP144" s="202"/>
      <c r="BQ144" s="202"/>
      <c r="BR144" s="202"/>
      <c r="BS144" s="202"/>
      <c r="BT144" s="202"/>
      <c r="BU144" s="202"/>
      <c r="BV144" s="202"/>
      <c r="BW144" s="202"/>
      <c r="BX144" s="202"/>
      <c r="BY144" s="202"/>
      <c r="BZ144" s="202"/>
      <c r="CA144" s="202"/>
      <c r="CB144" s="202"/>
      <c r="CC144" s="202"/>
      <c r="CD144" s="202"/>
      <c r="CE144" s="202"/>
      <c r="CF144" s="202"/>
      <c r="CG144" s="202"/>
      <c r="CH144" s="202"/>
      <c r="CI144" s="202"/>
      <c r="CJ144" s="202"/>
      <c r="CK144" s="202"/>
      <c r="CL144" s="202"/>
      <c r="CM144" s="202"/>
      <c r="CN144" s="202"/>
      <c r="CO144" s="202"/>
      <c r="CP144" s="202"/>
      <c r="CQ144" s="202"/>
      <c r="CR144" s="202"/>
      <c r="CS144" s="202"/>
      <c r="CT144" s="202"/>
      <c r="CU144" s="202"/>
      <c r="CV144" s="202"/>
    </row>
    <row r="145" spans="1:100" ht="16.5">
      <c r="A145"/>
      <c r="B145" s="204" t="s">
        <v>435</v>
      </c>
      <c r="C145" s="202" t="s">
        <v>485</v>
      </c>
      <c r="D145" s="271">
        <f t="shared" si="19"/>
        <v>18145.565200000005</v>
      </c>
      <c r="E145" s="271">
        <f t="shared" si="19"/>
        <v>17413.3092</v>
      </c>
      <c r="F145" s="271">
        <f t="shared" si="19"/>
        <v>16533.294399999999</v>
      </c>
      <c r="G145" s="271">
        <f t="shared" si="19"/>
        <v>173636.204</v>
      </c>
      <c r="H145" s="271">
        <f t="shared" si="19"/>
        <v>0</v>
      </c>
      <c r="I145" s="271">
        <f t="shared" si="19"/>
        <v>0</v>
      </c>
      <c r="J145" s="271">
        <f t="shared" si="19"/>
        <v>0</v>
      </c>
      <c r="K145" s="271">
        <f t="shared" si="19"/>
        <v>0</v>
      </c>
      <c r="L145" s="271">
        <f t="shared" si="19"/>
        <v>0</v>
      </c>
      <c r="M145" s="271">
        <f t="shared" si="19"/>
        <v>0</v>
      </c>
      <c r="N145" s="271">
        <f t="shared" si="19"/>
        <v>0</v>
      </c>
      <c r="O145" s="271">
        <f t="shared" si="19"/>
        <v>0</v>
      </c>
      <c r="P145" s="271">
        <f t="shared" si="19"/>
        <v>0</v>
      </c>
      <c r="Q145" s="271">
        <f t="shared" si="19"/>
        <v>0</v>
      </c>
      <c r="R145" s="271">
        <f t="shared" si="19"/>
        <v>0</v>
      </c>
      <c r="S145" s="271">
        <f t="shared" si="19"/>
        <v>0</v>
      </c>
      <c r="T145" s="271">
        <f t="shared" si="19"/>
        <v>0</v>
      </c>
      <c r="U145" s="271">
        <f t="shared" si="19"/>
        <v>0</v>
      </c>
      <c r="V145" s="271">
        <f t="shared" si="19"/>
        <v>0</v>
      </c>
      <c r="W145" s="271">
        <f t="shared" si="19"/>
        <v>0</v>
      </c>
      <c r="X145" s="271">
        <f t="shared" si="19"/>
        <v>0</v>
      </c>
      <c r="Y145" s="271">
        <f t="shared" si="19"/>
        <v>0</v>
      </c>
      <c r="Z145" s="271">
        <f t="shared" si="19"/>
        <v>0</v>
      </c>
      <c r="AA145" s="271">
        <f t="shared" si="19"/>
        <v>0</v>
      </c>
      <c r="AB145" s="271">
        <f t="shared" si="19"/>
        <v>0</v>
      </c>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02"/>
      <c r="AX145" s="202"/>
      <c r="AY145" s="202"/>
      <c r="AZ145" s="202"/>
      <c r="BA145" s="202"/>
      <c r="BB145" s="202"/>
      <c r="BC145" s="202"/>
      <c r="BD145" s="202"/>
      <c r="BE145" s="202"/>
      <c r="BF145" s="202"/>
      <c r="BG145" s="202"/>
      <c r="BH145" s="202"/>
      <c r="BI145" s="202"/>
      <c r="BJ145" s="202"/>
      <c r="BK145" s="202"/>
      <c r="BL145" s="202"/>
      <c r="BM145" s="202"/>
      <c r="BN145" s="202"/>
      <c r="BO145" s="202"/>
      <c r="BP145" s="202"/>
      <c r="BQ145" s="202"/>
      <c r="BR145" s="202"/>
      <c r="BS145" s="202"/>
      <c r="BT145" s="202"/>
      <c r="BU145" s="202"/>
      <c r="BV145" s="202"/>
      <c r="BW145" s="202"/>
      <c r="BX145" s="202"/>
      <c r="BY145" s="202"/>
      <c r="BZ145" s="202"/>
      <c r="CA145" s="202"/>
      <c r="CB145" s="202"/>
      <c r="CC145" s="202"/>
      <c r="CD145" s="202"/>
      <c r="CE145" s="202"/>
      <c r="CF145" s="202"/>
      <c r="CG145" s="202"/>
      <c r="CH145" s="202"/>
      <c r="CI145" s="202"/>
      <c r="CJ145" s="202"/>
      <c r="CK145" s="202"/>
      <c r="CL145" s="202"/>
      <c r="CM145" s="202"/>
      <c r="CN145" s="202"/>
      <c r="CO145" s="202"/>
      <c r="CP145" s="202"/>
      <c r="CQ145" s="202"/>
      <c r="CR145" s="202"/>
      <c r="CS145" s="202"/>
      <c r="CT145" s="202"/>
      <c r="CU145" s="202"/>
      <c r="CV145" s="202"/>
    </row>
    <row r="146" spans="1:100" ht="16.5">
      <c r="A146"/>
      <c r="B146" s="204" t="s">
        <v>435</v>
      </c>
      <c r="C146" s="202" t="s">
        <v>486</v>
      </c>
      <c r="D146" s="271">
        <f t="shared" si="19"/>
        <v>30286.774532000003</v>
      </c>
      <c r="E146" s="271">
        <f t="shared" si="19"/>
        <v>29064.565572000003</v>
      </c>
      <c r="F146" s="271">
        <f t="shared" si="19"/>
        <v>27595.732304000001</v>
      </c>
      <c r="G146" s="271">
        <f t="shared" si="19"/>
        <v>289816.29963999998</v>
      </c>
      <c r="H146" s="271">
        <f t="shared" si="19"/>
        <v>0</v>
      </c>
      <c r="I146" s="271">
        <f t="shared" si="19"/>
        <v>0</v>
      </c>
      <c r="J146" s="271">
        <f t="shared" si="19"/>
        <v>0</v>
      </c>
      <c r="K146" s="271">
        <f t="shared" si="19"/>
        <v>0</v>
      </c>
      <c r="L146" s="271">
        <f t="shared" si="19"/>
        <v>0</v>
      </c>
      <c r="M146" s="271">
        <f t="shared" si="19"/>
        <v>0</v>
      </c>
      <c r="N146" s="271">
        <f t="shared" si="19"/>
        <v>0</v>
      </c>
      <c r="O146" s="271">
        <f t="shared" si="19"/>
        <v>0</v>
      </c>
      <c r="P146" s="271">
        <f t="shared" si="19"/>
        <v>0</v>
      </c>
      <c r="Q146" s="271">
        <f t="shared" si="19"/>
        <v>0</v>
      </c>
      <c r="R146" s="271">
        <f t="shared" si="19"/>
        <v>0</v>
      </c>
      <c r="S146" s="271">
        <f t="shared" si="19"/>
        <v>0</v>
      </c>
      <c r="T146" s="271">
        <f t="shared" si="19"/>
        <v>0</v>
      </c>
      <c r="U146" s="271">
        <f t="shared" si="19"/>
        <v>0</v>
      </c>
      <c r="V146" s="271">
        <f t="shared" si="19"/>
        <v>0</v>
      </c>
      <c r="W146" s="271">
        <f t="shared" si="19"/>
        <v>0</v>
      </c>
      <c r="X146" s="271">
        <f t="shared" si="19"/>
        <v>0</v>
      </c>
      <c r="Y146" s="271">
        <f t="shared" si="19"/>
        <v>0</v>
      </c>
      <c r="Z146" s="271">
        <f t="shared" si="19"/>
        <v>0</v>
      </c>
      <c r="AA146" s="271">
        <f t="shared" si="19"/>
        <v>0</v>
      </c>
      <c r="AB146" s="271">
        <f t="shared" si="19"/>
        <v>0</v>
      </c>
      <c r="AC146" s="271"/>
      <c r="AD146" s="271"/>
      <c r="AE146" s="271"/>
      <c r="AF146" s="271"/>
      <c r="AG146" s="271"/>
      <c r="AH146" s="271"/>
      <c r="AI146" s="271"/>
      <c r="AJ146" s="271"/>
      <c r="AK146" s="271"/>
      <c r="AL146" s="271"/>
      <c r="AM146" s="271"/>
      <c r="AN146" s="271"/>
      <c r="AO146" s="271"/>
      <c r="AP146" s="271"/>
      <c r="AQ146" s="271"/>
      <c r="AR146" s="271"/>
      <c r="AS146" s="271"/>
      <c r="AT146" s="271"/>
      <c r="AU146" s="271"/>
      <c r="AV146" s="271"/>
      <c r="AW146" s="202"/>
      <c r="AX146" s="202"/>
      <c r="AY146" s="202"/>
      <c r="AZ146" s="202"/>
      <c r="BA146" s="202"/>
      <c r="BB146" s="202"/>
      <c r="BC146" s="202"/>
      <c r="BD146" s="202"/>
      <c r="BE146" s="202"/>
      <c r="BF146" s="202"/>
      <c r="BG146" s="202"/>
      <c r="BH146" s="202"/>
      <c r="BI146" s="202"/>
      <c r="BJ146" s="202"/>
      <c r="BK146" s="202"/>
      <c r="BL146" s="202"/>
      <c r="BM146" s="202"/>
      <c r="BN146" s="202"/>
      <c r="BO146" s="202"/>
      <c r="BP146" s="202"/>
      <c r="BQ146" s="202"/>
      <c r="BR146" s="202"/>
      <c r="BS146" s="202"/>
      <c r="BT146" s="202"/>
      <c r="BU146" s="202"/>
      <c r="BV146" s="202"/>
      <c r="BW146" s="202"/>
      <c r="BX146" s="202"/>
      <c r="BY146" s="202"/>
      <c r="BZ146" s="202"/>
      <c r="CA146" s="202"/>
      <c r="CB146" s="202"/>
      <c r="CC146" s="202"/>
      <c r="CD146" s="202"/>
      <c r="CE146" s="202"/>
      <c r="CF146" s="202"/>
      <c r="CG146" s="202"/>
      <c r="CH146" s="202"/>
      <c r="CI146" s="202"/>
      <c r="CJ146" s="202"/>
      <c r="CK146" s="202"/>
      <c r="CL146" s="202"/>
      <c r="CM146" s="202"/>
      <c r="CN146" s="202"/>
      <c r="CO146" s="202"/>
      <c r="CP146" s="202"/>
      <c r="CQ146" s="202"/>
      <c r="CR146" s="202"/>
      <c r="CS146" s="202"/>
      <c r="CT146" s="202"/>
      <c r="CU146" s="202"/>
      <c r="CV146" s="202"/>
    </row>
    <row r="147" spans="1:100" ht="16.5">
      <c r="A147"/>
      <c r="B147" s="204" t="s">
        <v>435</v>
      </c>
      <c r="C147" s="202" t="s">
        <v>504</v>
      </c>
      <c r="D147" s="271">
        <f t="shared" si="19"/>
        <v>30618.212800000005</v>
      </c>
      <c r="E147" s="271">
        <f t="shared" si="19"/>
        <v>29382.628800000002</v>
      </c>
      <c r="F147" s="271">
        <f t="shared" si="19"/>
        <v>27897.721600000004</v>
      </c>
      <c r="G147" s="271">
        <f t="shared" si="19"/>
        <v>292987.85599999997</v>
      </c>
      <c r="H147" s="271">
        <f t="shared" si="19"/>
        <v>0</v>
      </c>
      <c r="I147" s="271">
        <f t="shared" si="19"/>
        <v>0</v>
      </c>
      <c r="J147" s="271">
        <f t="shared" si="19"/>
        <v>0</v>
      </c>
      <c r="K147" s="271">
        <f t="shared" si="19"/>
        <v>0</v>
      </c>
      <c r="L147" s="271">
        <f t="shared" si="19"/>
        <v>0</v>
      </c>
      <c r="M147" s="271">
        <f t="shared" si="19"/>
        <v>0</v>
      </c>
      <c r="N147" s="271">
        <f t="shared" si="19"/>
        <v>0</v>
      </c>
      <c r="O147" s="271">
        <f t="shared" si="19"/>
        <v>0</v>
      </c>
      <c r="P147" s="271">
        <f t="shared" si="19"/>
        <v>0</v>
      </c>
      <c r="Q147" s="271">
        <f t="shared" si="19"/>
        <v>0</v>
      </c>
      <c r="R147" s="271">
        <f t="shared" si="19"/>
        <v>0</v>
      </c>
      <c r="S147" s="271">
        <f t="shared" si="19"/>
        <v>0</v>
      </c>
      <c r="T147" s="271">
        <f t="shared" si="19"/>
        <v>0</v>
      </c>
      <c r="U147" s="271">
        <f t="shared" si="19"/>
        <v>0</v>
      </c>
      <c r="V147" s="271">
        <f t="shared" si="19"/>
        <v>0</v>
      </c>
      <c r="W147" s="271">
        <f t="shared" si="19"/>
        <v>0</v>
      </c>
      <c r="X147" s="271">
        <f t="shared" si="19"/>
        <v>0</v>
      </c>
      <c r="Y147" s="271">
        <f t="shared" si="19"/>
        <v>0</v>
      </c>
      <c r="Z147" s="271">
        <f t="shared" si="19"/>
        <v>0</v>
      </c>
      <c r="AA147" s="271">
        <f t="shared" si="19"/>
        <v>0</v>
      </c>
      <c r="AB147" s="271">
        <f t="shared" si="19"/>
        <v>0</v>
      </c>
      <c r="AC147" s="271"/>
      <c r="AD147" s="271"/>
      <c r="AE147" s="271"/>
      <c r="AF147" s="271"/>
      <c r="AG147" s="271"/>
      <c r="AH147" s="271"/>
      <c r="AI147" s="271"/>
      <c r="AJ147" s="271"/>
      <c r="AK147" s="271"/>
      <c r="AL147" s="271"/>
      <c r="AM147" s="271"/>
      <c r="AN147" s="271"/>
      <c r="AO147" s="271"/>
      <c r="AP147" s="271"/>
      <c r="AQ147" s="271"/>
      <c r="AR147" s="271"/>
      <c r="AS147" s="271"/>
      <c r="AT147" s="271"/>
      <c r="AU147" s="271"/>
      <c r="AV147" s="271"/>
      <c r="AW147" s="202"/>
      <c r="AX147" s="202"/>
      <c r="AY147" s="202"/>
      <c r="AZ147" s="202"/>
      <c r="BA147" s="202"/>
      <c r="BB147" s="202"/>
      <c r="BC147" s="202"/>
      <c r="BD147" s="202"/>
      <c r="BE147" s="202"/>
      <c r="BF147" s="202"/>
      <c r="BG147" s="202"/>
      <c r="BH147" s="202"/>
      <c r="BI147" s="202"/>
      <c r="BJ147" s="202"/>
      <c r="BK147" s="202"/>
      <c r="BL147" s="202"/>
      <c r="BM147" s="202"/>
      <c r="BN147" s="202"/>
      <c r="BO147" s="202"/>
      <c r="BP147" s="202"/>
      <c r="BQ147" s="202"/>
      <c r="BR147" s="202"/>
      <c r="BS147" s="202"/>
      <c r="BT147" s="202"/>
      <c r="BU147" s="202"/>
      <c r="BV147" s="202"/>
      <c r="BW147" s="202"/>
      <c r="BX147" s="202"/>
      <c r="BY147" s="202"/>
      <c r="BZ147" s="202"/>
      <c r="CA147" s="202"/>
      <c r="CB147" s="202"/>
      <c r="CC147" s="202"/>
      <c r="CD147" s="202"/>
      <c r="CE147" s="202"/>
      <c r="CF147" s="202"/>
      <c r="CG147" s="202"/>
      <c r="CH147" s="202"/>
      <c r="CI147" s="202"/>
      <c r="CJ147" s="202"/>
      <c r="CK147" s="202"/>
      <c r="CL147" s="202"/>
      <c r="CM147" s="202"/>
      <c r="CN147" s="202"/>
      <c r="CO147" s="202"/>
      <c r="CP147" s="202"/>
      <c r="CQ147" s="202"/>
      <c r="CR147" s="202"/>
      <c r="CS147" s="202"/>
      <c r="CT147" s="202"/>
      <c r="CU147" s="202"/>
      <c r="CV147" s="202"/>
    </row>
    <row r="148" spans="1:100" ht="16.5">
      <c r="A148"/>
      <c r="B148" s="206" t="s">
        <v>435</v>
      </c>
      <c r="C148" s="207" t="s">
        <v>501</v>
      </c>
      <c r="D148" s="273">
        <f>SUM(D144:D147)</f>
        <v>82350.289639692317</v>
      </c>
      <c r="E148" s="273">
        <f t="shared" ref="E148:AB148" si="20">SUM(E144:E147)</f>
        <v>79027.081295076932</v>
      </c>
      <c r="F148" s="273">
        <f t="shared" si="20"/>
        <v>75033.296980923085</v>
      </c>
      <c r="G148" s="273">
        <f t="shared" si="20"/>
        <v>788015.77871692297</v>
      </c>
      <c r="H148" s="273">
        <f t="shared" si="20"/>
        <v>0</v>
      </c>
      <c r="I148" s="271">
        <f t="shared" si="20"/>
        <v>0</v>
      </c>
      <c r="J148" s="271">
        <f t="shared" si="20"/>
        <v>0</v>
      </c>
      <c r="K148" s="271">
        <f t="shared" si="20"/>
        <v>0</v>
      </c>
      <c r="L148" s="271">
        <f t="shared" si="20"/>
        <v>0</v>
      </c>
      <c r="M148" s="271">
        <f t="shared" si="20"/>
        <v>0</v>
      </c>
      <c r="N148" s="271">
        <f t="shared" si="20"/>
        <v>0</v>
      </c>
      <c r="O148" s="271">
        <f t="shared" si="20"/>
        <v>0</v>
      </c>
      <c r="P148" s="271">
        <f t="shared" si="20"/>
        <v>0</v>
      </c>
      <c r="Q148" s="271">
        <f t="shared" si="20"/>
        <v>0</v>
      </c>
      <c r="R148" s="271">
        <f t="shared" si="20"/>
        <v>0</v>
      </c>
      <c r="S148" s="271">
        <f t="shared" si="20"/>
        <v>0</v>
      </c>
      <c r="T148" s="271">
        <f t="shared" si="20"/>
        <v>0</v>
      </c>
      <c r="U148" s="271">
        <f t="shared" si="20"/>
        <v>0</v>
      </c>
      <c r="V148" s="271">
        <f t="shared" si="20"/>
        <v>0</v>
      </c>
      <c r="W148" s="271">
        <f t="shared" si="20"/>
        <v>0</v>
      </c>
      <c r="X148" s="271">
        <f t="shared" si="20"/>
        <v>0</v>
      </c>
      <c r="Y148" s="271">
        <f t="shared" si="20"/>
        <v>0</v>
      </c>
      <c r="Z148" s="271">
        <f t="shared" si="20"/>
        <v>0</v>
      </c>
      <c r="AA148" s="271">
        <f t="shared" si="20"/>
        <v>0</v>
      </c>
      <c r="AB148" s="271">
        <f t="shared" si="20"/>
        <v>0</v>
      </c>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02"/>
      <c r="AX148" s="202"/>
      <c r="AY148" s="202"/>
      <c r="AZ148" s="202"/>
      <c r="BA148" s="202"/>
      <c r="BB148" s="202"/>
      <c r="BC148" s="202"/>
      <c r="BD148" s="202"/>
      <c r="BE148" s="202"/>
      <c r="BF148" s="202"/>
      <c r="BG148" s="202"/>
      <c r="BH148" s="202"/>
      <c r="BI148" s="202"/>
      <c r="BJ148" s="202"/>
      <c r="BK148" s="202"/>
      <c r="BL148" s="202"/>
      <c r="BM148" s="202"/>
      <c r="BN148" s="202"/>
      <c r="BO148" s="202"/>
      <c r="BP148" s="202"/>
      <c r="BQ148" s="202"/>
      <c r="BR148" s="202"/>
      <c r="BS148" s="202"/>
      <c r="BT148" s="202"/>
      <c r="BU148" s="202"/>
      <c r="BV148" s="202"/>
      <c r="BW148" s="202"/>
      <c r="BX148" s="202"/>
      <c r="BY148" s="202"/>
      <c r="BZ148" s="202"/>
      <c r="CA148" s="202"/>
      <c r="CB148" s="202"/>
      <c r="CC148" s="202"/>
      <c r="CD148" s="202"/>
      <c r="CE148" s="202"/>
      <c r="CF148" s="202"/>
      <c r="CG148" s="202"/>
      <c r="CH148" s="202"/>
      <c r="CI148" s="202"/>
      <c r="CJ148" s="202"/>
      <c r="CK148" s="202"/>
      <c r="CL148" s="202"/>
      <c r="CM148" s="202"/>
      <c r="CN148" s="202"/>
      <c r="CO148" s="202"/>
      <c r="CP148" s="202"/>
      <c r="CQ148" s="202"/>
      <c r="CR148" s="202"/>
      <c r="CS148" s="202"/>
      <c r="CT148" s="202"/>
      <c r="CU148" s="202"/>
      <c r="CV148" s="202"/>
    </row>
    <row r="149" spans="1:100" ht="16.5">
      <c r="A149"/>
      <c r="B149" s="204" t="s">
        <v>452</v>
      </c>
      <c r="C149" s="202" t="s">
        <v>503</v>
      </c>
      <c r="D149" s="271">
        <f t="shared" ref="D149:AB152" si="21">$D115*D63*$D$140</f>
        <v>39499.353600000002</v>
      </c>
      <c r="E149" s="271">
        <f t="shared" si="21"/>
        <v>32123.037046153844</v>
      </c>
      <c r="F149" s="271">
        <f t="shared" si="21"/>
        <v>24471.603692307694</v>
      </c>
      <c r="G149" s="271">
        <f t="shared" si="21"/>
        <v>10709.819076923079</v>
      </c>
      <c r="H149" s="271">
        <f t="shared" si="21"/>
        <v>100129.91261538464</v>
      </c>
      <c r="I149" s="271">
        <f t="shared" si="21"/>
        <v>0</v>
      </c>
      <c r="J149" s="271">
        <f t="shared" si="21"/>
        <v>0</v>
      </c>
      <c r="K149" s="271">
        <f t="shared" si="21"/>
        <v>0</v>
      </c>
      <c r="L149" s="271">
        <f t="shared" si="21"/>
        <v>0</v>
      </c>
      <c r="M149" s="271">
        <f t="shared" si="21"/>
        <v>0</v>
      </c>
      <c r="N149" s="271">
        <f t="shared" si="21"/>
        <v>0</v>
      </c>
      <c r="O149" s="271">
        <f t="shared" si="21"/>
        <v>0</v>
      </c>
      <c r="P149" s="271">
        <f t="shared" si="21"/>
        <v>0</v>
      </c>
      <c r="Q149" s="271">
        <f t="shared" si="21"/>
        <v>0</v>
      </c>
      <c r="R149" s="271">
        <f t="shared" si="21"/>
        <v>0</v>
      </c>
      <c r="S149" s="271">
        <f t="shared" si="21"/>
        <v>0</v>
      </c>
      <c r="T149" s="271">
        <f t="shared" si="21"/>
        <v>0</v>
      </c>
      <c r="U149" s="271">
        <f t="shared" si="21"/>
        <v>0</v>
      </c>
      <c r="V149" s="271">
        <f t="shared" si="21"/>
        <v>0</v>
      </c>
      <c r="W149" s="271">
        <f t="shared" si="21"/>
        <v>0</v>
      </c>
      <c r="X149" s="271">
        <f t="shared" si="21"/>
        <v>0</v>
      </c>
      <c r="Y149" s="271">
        <f t="shared" si="21"/>
        <v>0</v>
      </c>
      <c r="Z149" s="271">
        <f t="shared" si="21"/>
        <v>0</v>
      </c>
      <c r="AA149" s="271">
        <f t="shared" si="21"/>
        <v>0</v>
      </c>
      <c r="AB149" s="271">
        <f t="shared" si="21"/>
        <v>0</v>
      </c>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02"/>
      <c r="AX149" s="202"/>
      <c r="AY149" s="202"/>
      <c r="AZ149" s="202"/>
      <c r="BA149" s="202"/>
      <c r="BB149" s="202"/>
      <c r="BC149" s="202"/>
      <c r="BD149" s="202"/>
      <c r="BE149" s="202"/>
      <c r="BF149" s="202"/>
      <c r="BG149" s="202"/>
      <c r="BH149" s="202"/>
      <c r="BI149" s="202"/>
      <c r="BJ149" s="202"/>
      <c r="BK149" s="202"/>
      <c r="BL149" s="202"/>
      <c r="BM149" s="202"/>
      <c r="BN149" s="202"/>
      <c r="BO149" s="202"/>
      <c r="BP149" s="202"/>
      <c r="BQ149" s="202"/>
      <c r="BR149" s="202"/>
      <c r="BS149" s="202"/>
      <c r="BT149" s="202"/>
      <c r="BU149" s="202"/>
      <c r="BV149" s="202"/>
      <c r="BW149" s="202"/>
      <c r="BX149" s="202"/>
      <c r="BY149" s="202"/>
      <c r="BZ149" s="202"/>
      <c r="CA149" s="202"/>
      <c r="CB149" s="202"/>
      <c r="CC149" s="202"/>
      <c r="CD149" s="202"/>
      <c r="CE149" s="202"/>
      <c r="CF149" s="202"/>
      <c r="CG149" s="202"/>
      <c r="CH149" s="202"/>
      <c r="CI149" s="202"/>
      <c r="CJ149" s="202"/>
      <c r="CK149" s="202"/>
      <c r="CL149" s="202"/>
      <c r="CM149" s="202"/>
      <c r="CN149" s="202"/>
      <c r="CO149" s="202"/>
      <c r="CP149" s="202"/>
      <c r="CQ149" s="202"/>
      <c r="CR149" s="202"/>
      <c r="CS149" s="202"/>
      <c r="CT149" s="202"/>
      <c r="CU149" s="202"/>
      <c r="CV149" s="202"/>
    </row>
    <row r="150" spans="1:100" ht="16.5">
      <c r="A150"/>
      <c r="B150" s="204" t="s">
        <v>452</v>
      </c>
      <c r="C150" s="202" t="s">
        <v>485</v>
      </c>
      <c r="D150" s="271">
        <f>$F$116*D64*$D$140</f>
        <v>168373.15039999998</v>
      </c>
      <c r="E150" s="271">
        <f>$F$116*E64*$D$140</f>
        <v>136930.26479999998</v>
      </c>
      <c r="F150" s="271">
        <f>$F$116*F64*$D$140</f>
        <v>104314.64399999999</v>
      </c>
      <c r="G150" s="271">
        <f>$F$116*G64*$D$140</f>
        <v>45652.544000000009</v>
      </c>
      <c r="H150" s="271">
        <f>$F$116*H64*$D$140</f>
        <v>426821.89200000017</v>
      </c>
      <c r="I150" s="271">
        <f t="shared" si="21"/>
        <v>0</v>
      </c>
      <c r="J150" s="271">
        <f t="shared" si="21"/>
        <v>0</v>
      </c>
      <c r="K150" s="271">
        <f t="shared" si="21"/>
        <v>0</v>
      </c>
      <c r="L150" s="271">
        <f t="shared" si="21"/>
        <v>0</v>
      </c>
      <c r="M150" s="271">
        <f t="shared" si="21"/>
        <v>0</v>
      </c>
      <c r="N150" s="271">
        <f t="shared" si="21"/>
        <v>0</v>
      </c>
      <c r="O150" s="271">
        <f t="shared" si="21"/>
        <v>0</v>
      </c>
      <c r="P150" s="271">
        <f t="shared" si="21"/>
        <v>0</v>
      </c>
      <c r="Q150" s="271">
        <f t="shared" si="21"/>
        <v>0</v>
      </c>
      <c r="R150" s="271">
        <f t="shared" si="21"/>
        <v>0</v>
      </c>
      <c r="S150" s="271">
        <f t="shared" si="21"/>
        <v>0</v>
      </c>
      <c r="T150" s="271">
        <f t="shared" si="21"/>
        <v>0</v>
      </c>
      <c r="U150" s="271">
        <f t="shared" si="21"/>
        <v>0</v>
      </c>
      <c r="V150" s="271">
        <f t="shared" si="21"/>
        <v>0</v>
      </c>
      <c r="W150" s="271">
        <f t="shared" si="21"/>
        <v>0</v>
      </c>
      <c r="X150" s="271">
        <f t="shared" si="21"/>
        <v>0</v>
      </c>
      <c r="Y150" s="271">
        <f t="shared" si="21"/>
        <v>0</v>
      </c>
      <c r="Z150" s="271">
        <f t="shared" si="21"/>
        <v>0</v>
      </c>
      <c r="AA150" s="271">
        <f t="shared" si="21"/>
        <v>0</v>
      </c>
      <c r="AB150" s="271">
        <f t="shared" si="21"/>
        <v>0</v>
      </c>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02"/>
      <c r="AX150" s="202"/>
      <c r="AY150" s="202"/>
      <c r="AZ150" s="202"/>
      <c r="BA150" s="202"/>
      <c r="BB150" s="202"/>
      <c r="BC150" s="202"/>
      <c r="BD150" s="202"/>
      <c r="BE150" s="202"/>
      <c r="BF150" s="202"/>
      <c r="BG150" s="202"/>
      <c r="BH150" s="202"/>
      <c r="BI150" s="202"/>
      <c r="BJ150" s="202"/>
      <c r="BK150" s="202"/>
      <c r="BL150" s="202"/>
      <c r="BM150" s="202"/>
      <c r="BN150" s="202"/>
      <c r="BO150" s="202"/>
      <c r="BP150" s="202"/>
      <c r="BQ150" s="202"/>
      <c r="BR150" s="202"/>
      <c r="BS150" s="202"/>
      <c r="BT150" s="202"/>
      <c r="BU150" s="202"/>
      <c r="BV150" s="202"/>
      <c r="BW150" s="202"/>
      <c r="BX150" s="202"/>
      <c r="BY150" s="202"/>
      <c r="BZ150" s="202"/>
      <c r="CA150" s="202"/>
      <c r="CB150" s="202"/>
      <c r="CC150" s="202"/>
      <c r="CD150" s="202"/>
      <c r="CE150" s="202"/>
      <c r="CF150" s="202"/>
      <c r="CG150" s="202"/>
      <c r="CH150" s="202"/>
      <c r="CI150" s="202"/>
      <c r="CJ150" s="202"/>
      <c r="CK150" s="202"/>
      <c r="CL150" s="202"/>
      <c r="CM150" s="202"/>
      <c r="CN150" s="202"/>
      <c r="CO150" s="202"/>
      <c r="CP150" s="202"/>
      <c r="CQ150" s="202"/>
      <c r="CR150" s="202"/>
      <c r="CS150" s="202"/>
      <c r="CT150" s="202"/>
      <c r="CU150" s="202"/>
      <c r="CV150" s="202"/>
    </row>
    <row r="151" spans="1:100" ht="16.5">
      <c r="A151"/>
      <c r="B151" s="204" t="s">
        <v>452</v>
      </c>
      <c r="C151" s="202" t="s">
        <v>486</v>
      </c>
      <c r="D151" s="271">
        <f>$F$117*D65*$D$140</f>
        <v>254606.25007999997</v>
      </c>
      <c r="E151" s="271">
        <f>$F$117*E65*$D$140</f>
        <v>207059.74296</v>
      </c>
      <c r="F151" s="271">
        <f>$F$117*F65*$D$140</f>
        <v>157739.87879999998</v>
      </c>
      <c r="G151" s="271">
        <f>$F$117*G65*$D$140</f>
        <v>69033.708800000008</v>
      </c>
      <c r="H151" s="271">
        <f>$F$117*H65*$D$140</f>
        <v>645420.72840000014</v>
      </c>
      <c r="I151" s="271">
        <f t="shared" si="21"/>
        <v>0</v>
      </c>
      <c r="J151" s="271">
        <f t="shared" si="21"/>
        <v>0</v>
      </c>
      <c r="K151" s="271">
        <f t="shared" si="21"/>
        <v>0</v>
      </c>
      <c r="L151" s="271">
        <f t="shared" si="21"/>
        <v>0</v>
      </c>
      <c r="M151" s="271">
        <f t="shared" si="21"/>
        <v>0</v>
      </c>
      <c r="N151" s="271">
        <f t="shared" si="21"/>
        <v>0</v>
      </c>
      <c r="O151" s="271">
        <f t="shared" si="21"/>
        <v>0</v>
      </c>
      <c r="P151" s="271">
        <f t="shared" si="21"/>
        <v>0</v>
      </c>
      <c r="Q151" s="271">
        <f t="shared" si="21"/>
        <v>0</v>
      </c>
      <c r="R151" s="271">
        <f t="shared" si="21"/>
        <v>0</v>
      </c>
      <c r="S151" s="271">
        <f t="shared" si="21"/>
        <v>0</v>
      </c>
      <c r="T151" s="271">
        <f t="shared" si="21"/>
        <v>0</v>
      </c>
      <c r="U151" s="271">
        <f t="shared" si="21"/>
        <v>0</v>
      </c>
      <c r="V151" s="271">
        <f t="shared" si="21"/>
        <v>0</v>
      </c>
      <c r="W151" s="271">
        <f t="shared" si="21"/>
        <v>0</v>
      </c>
      <c r="X151" s="271">
        <f t="shared" si="21"/>
        <v>0</v>
      </c>
      <c r="Y151" s="271">
        <f t="shared" si="21"/>
        <v>0</v>
      </c>
      <c r="Z151" s="271">
        <f t="shared" si="21"/>
        <v>0</v>
      </c>
      <c r="AA151" s="271">
        <f t="shared" si="21"/>
        <v>0</v>
      </c>
      <c r="AB151" s="271">
        <f t="shared" si="21"/>
        <v>0</v>
      </c>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02"/>
      <c r="AX151" s="202"/>
      <c r="AY151" s="202"/>
      <c r="AZ151" s="202"/>
      <c r="BA151" s="202"/>
      <c r="BB151" s="202"/>
      <c r="BC151" s="202"/>
      <c r="BD151" s="202"/>
      <c r="BE151" s="202"/>
      <c r="BF151" s="202"/>
      <c r="BG151" s="202"/>
      <c r="BH151" s="202"/>
      <c r="BI151" s="202"/>
      <c r="BJ151" s="202"/>
      <c r="BK151" s="202"/>
      <c r="BL151" s="202"/>
      <c r="BM151" s="202"/>
      <c r="BN151" s="202"/>
      <c r="BO151" s="202"/>
      <c r="BP151" s="202"/>
      <c r="BQ151" s="202"/>
      <c r="BR151" s="202"/>
      <c r="BS151" s="202"/>
      <c r="BT151" s="202"/>
      <c r="BU151" s="202"/>
      <c r="BV151" s="202"/>
      <c r="BW151" s="202"/>
      <c r="BX151" s="202"/>
      <c r="BY151" s="202"/>
      <c r="BZ151" s="202"/>
      <c r="CA151" s="202"/>
      <c r="CB151" s="202"/>
      <c r="CC151" s="202"/>
      <c r="CD151" s="202"/>
      <c r="CE151" s="202"/>
      <c r="CF151" s="202"/>
      <c r="CG151" s="202"/>
      <c r="CH151" s="202"/>
      <c r="CI151" s="202"/>
      <c r="CJ151" s="202"/>
      <c r="CK151" s="202"/>
      <c r="CL151" s="202"/>
      <c r="CM151" s="202"/>
      <c r="CN151" s="202"/>
      <c r="CO151" s="202"/>
      <c r="CP151" s="202"/>
      <c r="CQ151" s="202"/>
      <c r="CR151" s="202"/>
      <c r="CS151" s="202"/>
      <c r="CT151" s="202"/>
      <c r="CU151" s="202"/>
      <c r="CV151" s="202"/>
    </row>
    <row r="152" spans="1:100" ht="16.5">
      <c r="A152"/>
      <c r="B152" s="204" t="s">
        <v>452</v>
      </c>
      <c r="C152" s="202" t="s">
        <v>504</v>
      </c>
      <c r="D152" s="271">
        <f t="shared" si="21"/>
        <v>366513.92959999997</v>
      </c>
      <c r="E152" s="271">
        <f t="shared" si="21"/>
        <v>298069.19519999996</v>
      </c>
      <c r="F152" s="271">
        <f t="shared" si="21"/>
        <v>227071.65599999999</v>
      </c>
      <c r="G152" s="271">
        <f t="shared" si="21"/>
        <v>99376.256000000008</v>
      </c>
      <c r="H152" s="271">
        <f t="shared" si="21"/>
        <v>929104.00800000026</v>
      </c>
      <c r="I152" s="271">
        <f t="shared" si="21"/>
        <v>0</v>
      </c>
      <c r="J152" s="271">
        <f t="shared" si="21"/>
        <v>0</v>
      </c>
      <c r="K152" s="271">
        <f t="shared" si="21"/>
        <v>0</v>
      </c>
      <c r="L152" s="271">
        <f t="shared" si="21"/>
        <v>0</v>
      </c>
      <c r="M152" s="271">
        <f t="shared" si="21"/>
        <v>0</v>
      </c>
      <c r="N152" s="271">
        <f t="shared" si="21"/>
        <v>0</v>
      </c>
      <c r="O152" s="271">
        <f t="shared" si="21"/>
        <v>0</v>
      </c>
      <c r="P152" s="271">
        <f t="shared" si="21"/>
        <v>0</v>
      </c>
      <c r="Q152" s="271">
        <f t="shared" si="21"/>
        <v>0</v>
      </c>
      <c r="R152" s="271">
        <f t="shared" si="21"/>
        <v>0</v>
      </c>
      <c r="S152" s="271">
        <f t="shared" si="21"/>
        <v>0</v>
      </c>
      <c r="T152" s="271">
        <f t="shared" si="21"/>
        <v>0</v>
      </c>
      <c r="U152" s="271">
        <f t="shared" si="21"/>
        <v>0</v>
      </c>
      <c r="V152" s="271">
        <f t="shared" si="21"/>
        <v>0</v>
      </c>
      <c r="W152" s="271">
        <f t="shared" si="21"/>
        <v>0</v>
      </c>
      <c r="X152" s="271">
        <f t="shared" si="21"/>
        <v>0</v>
      </c>
      <c r="Y152" s="271">
        <f t="shared" si="21"/>
        <v>0</v>
      </c>
      <c r="Z152" s="271">
        <f t="shared" si="21"/>
        <v>0</v>
      </c>
      <c r="AA152" s="271">
        <f t="shared" si="21"/>
        <v>0</v>
      </c>
      <c r="AB152" s="271">
        <f t="shared" si="21"/>
        <v>0</v>
      </c>
      <c r="AC152" s="271"/>
      <c r="AD152" s="271"/>
      <c r="AE152" s="271"/>
      <c r="AF152" s="271"/>
      <c r="AG152" s="271"/>
      <c r="AH152" s="271"/>
      <c r="AI152" s="271"/>
      <c r="AJ152" s="271"/>
      <c r="AK152" s="271"/>
      <c r="AL152" s="271"/>
      <c r="AM152" s="271"/>
      <c r="AN152" s="271"/>
      <c r="AO152" s="271"/>
      <c r="AP152" s="271"/>
      <c r="AQ152" s="271"/>
      <c r="AR152" s="271"/>
      <c r="AS152" s="271"/>
      <c r="AT152" s="271"/>
      <c r="AU152" s="271"/>
      <c r="AV152" s="271"/>
      <c r="AW152" s="202"/>
      <c r="AX152" s="202"/>
      <c r="AY152" s="202"/>
      <c r="AZ152" s="202"/>
      <c r="BA152" s="202"/>
      <c r="BB152" s="202"/>
      <c r="BC152" s="202"/>
      <c r="BD152" s="202"/>
      <c r="BE152" s="202"/>
      <c r="BF152" s="202"/>
      <c r="BG152" s="202"/>
      <c r="BH152" s="202"/>
      <c r="BI152" s="202"/>
      <c r="BJ152" s="202"/>
      <c r="BK152" s="202"/>
      <c r="BL152" s="202"/>
      <c r="BM152" s="202"/>
      <c r="BN152" s="202"/>
      <c r="BO152" s="202"/>
      <c r="BP152" s="202"/>
      <c r="BQ152" s="202"/>
      <c r="BR152" s="202"/>
      <c r="BS152" s="202"/>
      <c r="BT152" s="202"/>
      <c r="BU152" s="202"/>
      <c r="BV152" s="202"/>
      <c r="BW152" s="202"/>
      <c r="BX152" s="202"/>
      <c r="BY152" s="202"/>
      <c r="BZ152" s="202"/>
      <c r="CA152" s="202"/>
      <c r="CB152" s="202"/>
      <c r="CC152" s="202"/>
      <c r="CD152" s="202"/>
      <c r="CE152" s="202"/>
      <c r="CF152" s="202"/>
      <c r="CG152" s="202"/>
      <c r="CH152" s="202"/>
      <c r="CI152" s="202"/>
      <c r="CJ152" s="202"/>
      <c r="CK152" s="202"/>
      <c r="CL152" s="202"/>
      <c r="CM152" s="202"/>
      <c r="CN152" s="202"/>
      <c r="CO152" s="202"/>
      <c r="CP152" s="202"/>
      <c r="CQ152" s="202"/>
      <c r="CR152" s="202"/>
      <c r="CS152" s="202"/>
      <c r="CT152" s="202"/>
      <c r="CU152" s="202"/>
      <c r="CV152" s="202"/>
    </row>
    <row r="153" spans="1:100" ht="16.5">
      <c r="A153"/>
      <c r="B153" s="206" t="s">
        <v>452</v>
      </c>
      <c r="C153" s="207" t="s">
        <v>501</v>
      </c>
      <c r="D153" s="273">
        <f>SUM(D149:D152)</f>
        <v>828992.68368000002</v>
      </c>
      <c r="E153" s="273">
        <f t="shared" ref="E153:AB153" si="22">SUM(E149:E152)</f>
        <v>674182.24000615382</v>
      </c>
      <c r="F153" s="273">
        <f t="shared" si="22"/>
        <v>513597.7824923076</v>
      </c>
      <c r="G153" s="273">
        <f t="shared" si="22"/>
        <v>224772.32787692308</v>
      </c>
      <c r="H153" s="273">
        <f t="shared" si="22"/>
        <v>2101476.5410153852</v>
      </c>
      <c r="I153" s="271">
        <f t="shared" si="22"/>
        <v>0</v>
      </c>
      <c r="J153" s="271">
        <f t="shared" si="22"/>
        <v>0</v>
      </c>
      <c r="K153" s="271">
        <f t="shared" si="22"/>
        <v>0</v>
      </c>
      <c r="L153" s="271">
        <f t="shared" si="22"/>
        <v>0</v>
      </c>
      <c r="M153" s="271">
        <f t="shared" si="22"/>
        <v>0</v>
      </c>
      <c r="N153" s="271">
        <f t="shared" si="22"/>
        <v>0</v>
      </c>
      <c r="O153" s="271">
        <f t="shared" si="22"/>
        <v>0</v>
      </c>
      <c r="P153" s="271">
        <f t="shared" si="22"/>
        <v>0</v>
      </c>
      <c r="Q153" s="271">
        <f t="shared" si="22"/>
        <v>0</v>
      </c>
      <c r="R153" s="271">
        <f t="shared" si="22"/>
        <v>0</v>
      </c>
      <c r="S153" s="271">
        <f t="shared" si="22"/>
        <v>0</v>
      </c>
      <c r="T153" s="271">
        <f t="shared" si="22"/>
        <v>0</v>
      </c>
      <c r="U153" s="271">
        <f t="shared" si="22"/>
        <v>0</v>
      </c>
      <c r="V153" s="271">
        <f t="shared" si="22"/>
        <v>0</v>
      </c>
      <c r="W153" s="271">
        <f t="shared" si="22"/>
        <v>0</v>
      </c>
      <c r="X153" s="271">
        <f t="shared" si="22"/>
        <v>0</v>
      </c>
      <c r="Y153" s="271">
        <f t="shared" si="22"/>
        <v>0</v>
      </c>
      <c r="Z153" s="271">
        <f t="shared" si="22"/>
        <v>0</v>
      </c>
      <c r="AA153" s="271">
        <f t="shared" si="22"/>
        <v>0</v>
      </c>
      <c r="AB153" s="271">
        <f t="shared" si="22"/>
        <v>0</v>
      </c>
      <c r="AC153" s="271"/>
      <c r="AD153" s="271"/>
      <c r="AE153" s="271"/>
      <c r="AF153" s="271"/>
      <c r="AG153" s="271"/>
      <c r="AH153" s="271"/>
      <c r="AI153" s="271"/>
      <c r="AJ153" s="271"/>
      <c r="AK153" s="271"/>
      <c r="AL153" s="271"/>
      <c r="AM153" s="271"/>
      <c r="AN153" s="271"/>
      <c r="AO153" s="271"/>
      <c r="AP153" s="271"/>
      <c r="AQ153" s="271"/>
      <c r="AR153" s="271"/>
      <c r="AS153" s="271"/>
      <c r="AT153" s="271"/>
      <c r="AU153" s="271"/>
      <c r="AV153" s="271"/>
      <c r="AW153" s="202"/>
      <c r="AX153" s="202"/>
      <c r="AY153" s="202"/>
      <c r="AZ153" s="202"/>
      <c r="BA153" s="202"/>
      <c r="BB153" s="202"/>
      <c r="BC153" s="202"/>
      <c r="BD153" s="202"/>
      <c r="BE153" s="202"/>
      <c r="BF153" s="202"/>
      <c r="BG153" s="202"/>
      <c r="BH153" s="202"/>
      <c r="BI153" s="202"/>
      <c r="BJ153" s="202"/>
      <c r="BK153" s="202"/>
      <c r="BL153" s="202"/>
      <c r="BM153" s="202"/>
      <c r="BN153" s="202"/>
      <c r="BO153" s="202"/>
      <c r="BP153" s="202"/>
      <c r="BQ153" s="202"/>
      <c r="BR153" s="202"/>
      <c r="BS153" s="202"/>
      <c r="BT153" s="202"/>
      <c r="BU153" s="202"/>
      <c r="BV153" s="202"/>
      <c r="BW153" s="202"/>
      <c r="BX153" s="202"/>
      <c r="BY153" s="202"/>
      <c r="BZ153" s="202"/>
      <c r="CA153" s="202"/>
      <c r="CB153" s="202"/>
      <c r="CC153" s="202"/>
      <c r="CD153" s="202"/>
      <c r="CE153" s="202"/>
      <c r="CF153" s="202"/>
      <c r="CG153" s="202"/>
      <c r="CH153" s="202"/>
      <c r="CI153" s="202"/>
      <c r="CJ153" s="202"/>
      <c r="CK153" s="202"/>
      <c r="CL153" s="202"/>
      <c r="CM153" s="202"/>
      <c r="CN153" s="202"/>
      <c r="CO153" s="202"/>
      <c r="CP153" s="202"/>
      <c r="CQ153" s="202"/>
      <c r="CR153" s="202"/>
      <c r="CS153" s="202"/>
      <c r="CT153" s="202"/>
      <c r="CU153" s="202"/>
      <c r="CV153" s="202"/>
    </row>
    <row r="154" spans="1:100" ht="16.5">
      <c r="A154"/>
      <c r="B154" s="202"/>
      <c r="C154" s="222"/>
      <c r="D154" s="222"/>
      <c r="E154" s="222"/>
      <c r="F154" s="222"/>
      <c r="G154" s="222"/>
      <c r="H154" s="222"/>
      <c r="I154" s="222"/>
      <c r="J154" s="222"/>
      <c r="K154" s="222"/>
      <c r="L154" s="222"/>
      <c r="M154" s="222"/>
      <c r="N154" s="222"/>
      <c r="O154" s="222"/>
      <c r="P154" s="222"/>
      <c r="Q154" s="222"/>
      <c r="R154" s="222"/>
      <c r="S154" s="222"/>
      <c r="T154" s="222"/>
      <c r="U154" s="202"/>
      <c r="V154" s="202"/>
      <c r="W154" s="202"/>
      <c r="X154" s="202"/>
      <c r="Y154" s="202"/>
      <c r="Z154" s="209"/>
      <c r="AA154" s="202"/>
      <c r="AB154" s="202"/>
      <c r="AC154" s="202"/>
      <c r="AD154" s="202"/>
      <c r="AE154" s="202"/>
      <c r="AF154" s="202"/>
      <c r="AG154" s="202"/>
      <c r="AH154" s="202"/>
      <c r="AI154" s="202"/>
      <c r="AJ154" s="202"/>
      <c r="AK154" s="202"/>
      <c r="AL154" s="202"/>
      <c r="AM154" s="202"/>
      <c r="AN154" s="202"/>
      <c r="AO154" s="202"/>
      <c r="AP154" s="202"/>
      <c r="AQ154" s="202"/>
      <c r="AR154" s="202"/>
      <c r="AS154" s="202"/>
      <c r="AT154" s="202"/>
      <c r="AU154" s="202"/>
      <c r="AV154" s="202"/>
      <c r="AW154" s="202"/>
      <c r="AX154" s="202"/>
      <c r="AY154" s="202"/>
      <c r="AZ154" s="202"/>
      <c r="BA154" s="202"/>
      <c r="BB154" s="202"/>
      <c r="BC154" s="202"/>
      <c r="BD154" s="202"/>
      <c r="BE154" s="202"/>
      <c r="BF154" s="202"/>
      <c r="BG154" s="202"/>
      <c r="BH154" s="202"/>
      <c r="BI154" s="202"/>
      <c r="BJ154" s="202"/>
      <c r="BK154" s="202"/>
      <c r="BL154" s="202"/>
      <c r="BM154" s="202"/>
      <c r="BN154" s="202"/>
      <c r="BO154" s="202"/>
      <c r="BP154" s="202"/>
      <c r="BQ154" s="202"/>
      <c r="BR154" s="202"/>
      <c r="BS154" s="202"/>
      <c r="BT154" s="202"/>
      <c r="BU154" s="202"/>
      <c r="BV154" s="202"/>
      <c r="BW154" s="202"/>
      <c r="BX154" s="202"/>
      <c r="BY154" s="202"/>
      <c r="BZ154" s="202"/>
      <c r="CA154" s="202"/>
      <c r="CB154" s="202"/>
      <c r="CC154" s="202"/>
      <c r="CD154" s="202"/>
      <c r="CE154" s="202"/>
      <c r="CF154" s="202"/>
      <c r="CG154" s="202"/>
      <c r="CH154" s="202"/>
      <c r="CI154" s="202"/>
      <c r="CJ154" s="202"/>
      <c r="CK154" s="202"/>
      <c r="CL154" s="202"/>
      <c r="CM154" s="202"/>
      <c r="CN154" s="202"/>
      <c r="CO154" s="202"/>
      <c r="CP154" s="202"/>
      <c r="CQ154" s="202"/>
      <c r="CR154" s="202"/>
      <c r="CS154" s="202"/>
      <c r="CT154" s="202"/>
      <c r="CU154" s="202"/>
      <c r="CV154" s="202"/>
    </row>
    <row r="155" spans="1:100" ht="16.5">
      <c r="A155"/>
      <c r="B155" s="289" t="s">
        <v>435</v>
      </c>
      <c r="C155" s="225" t="s">
        <v>527</v>
      </c>
      <c r="D155" s="290">
        <f>D148/1000</f>
        <v>82.350289639692321</v>
      </c>
      <c r="E155" s="290">
        <f>D155+E148/1000</f>
        <v>161.37737093476926</v>
      </c>
      <c r="F155" s="290">
        <f>E155+F148/1000</f>
        <v>236.41066791569233</v>
      </c>
      <c r="G155" s="290">
        <f>F155+G148/1000</f>
        <v>1024.4264466326154</v>
      </c>
      <c r="H155" s="290">
        <f>G155+H148/1000</f>
        <v>1024.4264466326154</v>
      </c>
      <c r="I155" s="290">
        <f t="shared" ref="I155:AB155" si="23">H155+I148</f>
        <v>1024.4264466326154</v>
      </c>
      <c r="J155" s="290">
        <f t="shared" si="23"/>
        <v>1024.4264466326154</v>
      </c>
      <c r="K155" s="290">
        <f t="shared" si="23"/>
        <v>1024.4264466326154</v>
      </c>
      <c r="L155" s="290">
        <f t="shared" si="23"/>
        <v>1024.4264466326154</v>
      </c>
      <c r="M155" s="290">
        <f t="shared" si="23"/>
        <v>1024.4264466326154</v>
      </c>
      <c r="N155" s="290">
        <f t="shared" si="23"/>
        <v>1024.4264466326154</v>
      </c>
      <c r="O155" s="290">
        <f t="shared" si="23"/>
        <v>1024.4264466326154</v>
      </c>
      <c r="P155" s="290">
        <f t="shared" si="23"/>
        <v>1024.4264466326154</v>
      </c>
      <c r="Q155" s="290">
        <f t="shared" si="23"/>
        <v>1024.4264466326154</v>
      </c>
      <c r="R155" s="290">
        <f t="shared" si="23"/>
        <v>1024.4264466326154</v>
      </c>
      <c r="S155" s="290">
        <f t="shared" si="23"/>
        <v>1024.4264466326154</v>
      </c>
      <c r="T155" s="290">
        <f t="shared" si="23"/>
        <v>1024.4264466326154</v>
      </c>
      <c r="U155" s="290">
        <f t="shared" si="23"/>
        <v>1024.4264466326154</v>
      </c>
      <c r="V155" s="290">
        <f t="shared" si="23"/>
        <v>1024.4264466326154</v>
      </c>
      <c r="W155" s="290">
        <f t="shared" si="23"/>
        <v>1024.4264466326154</v>
      </c>
      <c r="X155" s="290">
        <f t="shared" si="23"/>
        <v>1024.4264466326154</v>
      </c>
      <c r="Y155" s="290">
        <f t="shared" si="23"/>
        <v>1024.4264466326154</v>
      </c>
      <c r="Z155" s="290">
        <f t="shared" si="23"/>
        <v>1024.4264466326154</v>
      </c>
      <c r="AA155" s="290">
        <f t="shared" si="23"/>
        <v>1024.4264466326154</v>
      </c>
      <c r="AB155" s="290">
        <f t="shared" si="23"/>
        <v>1024.4264466326154</v>
      </c>
      <c r="AC155" s="290"/>
      <c r="AD155" s="290"/>
      <c r="AE155" s="290"/>
      <c r="AF155" s="290"/>
      <c r="AG155" s="290"/>
      <c r="AH155" s="290"/>
      <c r="AI155" s="290"/>
      <c r="AJ155" s="290"/>
      <c r="AK155" s="290"/>
      <c r="AL155" s="290"/>
      <c r="AM155" s="290"/>
      <c r="AN155" s="290"/>
      <c r="AO155" s="290"/>
      <c r="AP155" s="290"/>
      <c r="AQ155" s="290"/>
      <c r="AR155" s="290"/>
      <c r="AS155" s="290"/>
      <c r="AT155" s="290"/>
      <c r="AU155" s="290"/>
      <c r="AV155" s="290"/>
      <c r="AW155" s="202"/>
      <c r="AX155" s="202"/>
      <c r="AY155" s="202"/>
      <c r="AZ155" s="202"/>
      <c r="BA155" s="202"/>
      <c r="BB155" s="202"/>
      <c r="BC155" s="202"/>
      <c r="BD155" s="202"/>
      <c r="BE155" s="202"/>
      <c r="BF155" s="202"/>
      <c r="BG155" s="202"/>
      <c r="BH155" s="202"/>
      <c r="BI155" s="202"/>
      <c r="BJ155" s="202"/>
      <c r="BK155" s="202"/>
      <c r="BL155" s="202"/>
      <c r="BM155" s="202"/>
      <c r="BN155" s="202"/>
      <c r="BO155" s="202"/>
      <c r="BP155" s="202"/>
      <c r="BQ155" s="202"/>
      <c r="BR155" s="202"/>
      <c r="BS155" s="202"/>
      <c r="BT155" s="202"/>
      <c r="BU155" s="202"/>
      <c r="BV155" s="202"/>
      <c r="BW155" s="202"/>
      <c r="BX155" s="202"/>
      <c r="BY155" s="202"/>
      <c r="BZ155" s="202"/>
      <c r="CA155" s="202"/>
      <c r="CB155" s="202"/>
      <c r="CC155" s="202"/>
      <c r="CD155" s="202"/>
      <c r="CE155" s="202"/>
      <c r="CF155" s="202"/>
      <c r="CG155" s="202"/>
      <c r="CH155" s="202"/>
      <c r="CI155" s="202"/>
      <c r="CJ155" s="202"/>
      <c r="CK155" s="202"/>
      <c r="CL155" s="202"/>
      <c r="CM155" s="202"/>
      <c r="CN155" s="202"/>
      <c r="CO155" s="202"/>
      <c r="CP155" s="202"/>
      <c r="CQ155" s="202"/>
      <c r="CR155" s="202"/>
      <c r="CS155" s="202"/>
      <c r="CT155" s="202"/>
      <c r="CU155" s="202"/>
      <c r="CV155" s="202"/>
    </row>
    <row r="156" spans="1:100" ht="16.5">
      <c r="A156"/>
      <c r="B156" s="289" t="s">
        <v>452</v>
      </c>
      <c r="C156" s="225" t="s">
        <v>527</v>
      </c>
      <c r="D156" s="290">
        <f>D153/1000</f>
        <v>828.99268368000003</v>
      </c>
      <c r="E156" s="290">
        <f>D156+E153/1000</f>
        <v>1503.1749236861538</v>
      </c>
      <c r="F156" s="290">
        <f>E156+F153/1000</f>
        <v>2016.7727061784612</v>
      </c>
      <c r="G156" s="290">
        <f>F156+G153/1000</f>
        <v>2241.5450340553843</v>
      </c>
      <c r="H156" s="290">
        <f>G156+H153/1000</f>
        <v>4343.0215750707694</v>
      </c>
      <c r="I156" s="290">
        <f>H156+I153</f>
        <v>4343.0215750707694</v>
      </c>
      <c r="J156" s="290">
        <f t="shared" ref="J156:AB156" si="24">I156+J153</f>
        <v>4343.0215750707694</v>
      </c>
      <c r="K156" s="290">
        <f t="shared" si="24"/>
        <v>4343.0215750707694</v>
      </c>
      <c r="L156" s="290">
        <f t="shared" si="24"/>
        <v>4343.0215750707694</v>
      </c>
      <c r="M156" s="290">
        <f t="shared" si="24"/>
        <v>4343.0215750707694</v>
      </c>
      <c r="N156" s="290">
        <f t="shared" si="24"/>
        <v>4343.0215750707694</v>
      </c>
      <c r="O156" s="290">
        <f t="shared" si="24"/>
        <v>4343.0215750707694</v>
      </c>
      <c r="P156" s="290">
        <f t="shared" si="24"/>
        <v>4343.0215750707694</v>
      </c>
      <c r="Q156" s="290">
        <f t="shared" si="24"/>
        <v>4343.0215750707694</v>
      </c>
      <c r="R156" s="290">
        <f t="shared" si="24"/>
        <v>4343.0215750707694</v>
      </c>
      <c r="S156" s="290">
        <f t="shared" si="24"/>
        <v>4343.0215750707694</v>
      </c>
      <c r="T156" s="290">
        <f t="shared" si="24"/>
        <v>4343.0215750707694</v>
      </c>
      <c r="U156" s="290">
        <f t="shared" si="24"/>
        <v>4343.0215750707694</v>
      </c>
      <c r="V156" s="290">
        <f t="shared" si="24"/>
        <v>4343.0215750707694</v>
      </c>
      <c r="W156" s="290">
        <f t="shared" si="24"/>
        <v>4343.0215750707694</v>
      </c>
      <c r="X156" s="290">
        <f t="shared" si="24"/>
        <v>4343.0215750707694</v>
      </c>
      <c r="Y156" s="290">
        <f t="shared" si="24"/>
        <v>4343.0215750707694</v>
      </c>
      <c r="Z156" s="290">
        <f t="shared" si="24"/>
        <v>4343.0215750707694</v>
      </c>
      <c r="AA156" s="290">
        <f t="shared" si="24"/>
        <v>4343.0215750707694</v>
      </c>
      <c r="AB156" s="290">
        <f t="shared" si="24"/>
        <v>4343.0215750707694</v>
      </c>
      <c r="AC156" s="290"/>
      <c r="AD156" s="290"/>
      <c r="AE156" s="290"/>
      <c r="AF156" s="290"/>
      <c r="AG156" s="290"/>
      <c r="AH156" s="290"/>
      <c r="AI156" s="290"/>
      <c r="AJ156" s="290"/>
      <c r="AK156" s="290"/>
      <c r="AL156" s="290"/>
      <c r="AM156" s="290"/>
      <c r="AN156" s="290"/>
      <c r="AO156" s="290"/>
      <c r="AP156" s="290"/>
      <c r="AQ156" s="290"/>
      <c r="AR156" s="290"/>
      <c r="AS156" s="290"/>
      <c r="AT156" s="290"/>
      <c r="AU156" s="290"/>
      <c r="AV156" s="290"/>
      <c r="AW156" s="202"/>
      <c r="AX156" s="202"/>
      <c r="AY156" s="202"/>
      <c r="AZ156" s="202"/>
      <c r="BA156" s="202"/>
      <c r="BB156" s="202"/>
      <c r="BC156" s="202"/>
      <c r="BD156" s="202"/>
      <c r="BE156" s="202"/>
      <c r="BF156" s="202"/>
      <c r="BG156" s="202"/>
      <c r="BH156" s="202"/>
      <c r="BI156" s="202"/>
      <c r="BJ156" s="202"/>
      <c r="BK156" s="202"/>
      <c r="BL156" s="202"/>
      <c r="BM156" s="202"/>
      <c r="BN156" s="202"/>
      <c r="BO156" s="202"/>
      <c r="BP156" s="202"/>
      <c r="BQ156" s="202"/>
      <c r="BR156" s="202"/>
      <c r="BS156" s="202"/>
      <c r="BT156" s="202"/>
      <c r="BU156" s="202"/>
      <c r="BV156" s="202"/>
      <c r="BW156" s="202"/>
      <c r="BX156" s="202"/>
      <c r="BY156" s="202"/>
      <c r="BZ156" s="202"/>
      <c r="CA156" s="202"/>
      <c r="CB156" s="202"/>
      <c r="CC156" s="202"/>
      <c r="CD156" s="202"/>
      <c r="CE156" s="202"/>
      <c r="CF156" s="202"/>
      <c r="CG156" s="202"/>
      <c r="CH156" s="202"/>
      <c r="CI156" s="202"/>
      <c r="CJ156" s="202"/>
      <c r="CK156" s="202"/>
      <c r="CL156" s="202"/>
      <c r="CM156" s="202"/>
      <c r="CN156" s="202"/>
      <c r="CO156" s="202"/>
      <c r="CP156" s="202"/>
      <c r="CQ156" s="202"/>
      <c r="CR156" s="202"/>
      <c r="CS156" s="202"/>
      <c r="CT156" s="202"/>
      <c r="CU156" s="202"/>
      <c r="CV156" s="202"/>
    </row>
    <row r="157" spans="1:100" ht="16.5">
      <c r="A157"/>
      <c r="B157" s="212"/>
      <c r="C157" s="202"/>
      <c r="D157" s="205"/>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9"/>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c r="CC157" s="202"/>
      <c r="CD157" s="202"/>
      <c r="CE157" s="202"/>
      <c r="CF157" s="202"/>
      <c r="CG157" s="202"/>
      <c r="CH157" s="202"/>
      <c r="CI157" s="202"/>
      <c r="CJ157" s="202"/>
      <c r="CK157" s="202"/>
      <c r="CL157" s="202"/>
      <c r="CM157" s="202"/>
      <c r="CN157" s="202"/>
      <c r="CO157" s="202"/>
      <c r="CP157" s="202"/>
      <c r="CQ157" s="202"/>
      <c r="CR157" s="202"/>
      <c r="CS157" s="202"/>
      <c r="CT157" s="202"/>
      <c r="CU157" s="202"/>
      <c r="CV157" s="202"/>
    </row>
    <row r="158" spans="1:100" ht="16.5">
      <c r="A158"/>
      <c r="B158" s="212"/>
      <c r="C158" s="214"/>
      <c r="D158" s="292"/>
      <c r="E158" s="293"/>
      <c r="F158" s="293"/>
      <c r="G158" s="293"/>
      <c r="H158" s="293"/>
      <c r="I158" s="293"/>
      <c r="J158" s="293"/>
      <c r="K158" s="293"/>
      <c r="L158" s="293"/>
      <c r="M158" s="293"/>
      <c r="N158" s="293"/>
      <c r="O158" s="293"/>
      <c r="P158" s="293"/>
      <c r="Q158" s="293"/>
      <c r="R158" s="202"/>
      <c r="S158" s="202"/>
      <c r="T158" s="202"/>
      <c r="U158" s="202"/>
      <c r="V158" s="202"/>
      <c r="W158" s="202"/>
      <c r="X158" s="202"/>
      <c r="Y158" s="202"/>
      <c r="Z158" s="209"/>
      <c r="AA158" s="202"/>
      <c r="AB158" s="202"/>
      <c r="AC158" s="202"/>
      <c r="AD158" s="202"/>
      <c r="AE158" s="202"/>
      <c r="AF158" s="202"/>
      <c r="AG158" s="202"/>
      <c r="AH158" s="202"/>
      <c r="AI158" s="202"/>
      <c r="AJ158" s="202"/>
      <c r="AK158" s="202"/>
      <c r="AL158" s="202"/>
      <c r="AM158" s="202"/>
      <c r="AN158" s="202"/>
      <c r="AO158" s="202"/>
      <c r="AP158" s="202"/>
      <c r="AQ158" s="202"/>
      <c r="AR158" s="202"/>
      <c r="AS158" s="202"/>
      <c r="AT158" s="202"/>
      <c r="AU158" s="202"/>
      <c r="AV158" s="202"/>
      <c r="AW158" s="202"/>
      <c r="AX158" s="202"/>
      <c r="AY158" s="202"/>
      <c r="AZ158" s="202"/>
      <c r="BA158" s="202"/>
      <c r="BB158" s="202"/>
      <c r="BC158" s="202"/>
      <c r="BD158" s="202"/>
      <c r="BE158" s="202"/>
      <c r="BF158" s="202"/>
      <c r="BG158" s="202"/>
      <c r="BH158" s="202"/>
      <c r="BI158" s="202"/>
      <c r="BJ158" s="202"/>
      <c r="BK158" s="202"/>
      <c r="BL158" s="202"/>
      <c r="BM158" s="202"/>
      <c r="BN158" s="202"/>
      <c r="BO158" s="202"/>
      <c r="BP158" s="202"/>
      <c r="BQ158" s="202"/>
      <c r="BR158" s="202"/>
      <c r="BS158" s="202"/>
      <c r="BT158" s="202"/>
      <c r="BU158" s="202"/>
      <c r="BV158" s="202"/>
      <c r="BW158" s="202"/>
      <c r="BX158" s="202"/>
      <c r="BY158" s="202"/>
      <c r="BZ158" s="202"/>
      <c r="CA158" s="202"/>
      <c r="CB158" s="202"/>
      <c r="CC158" s="202"/>
      <c r="CD158" s="202"/>
      <c r="CE158" s="202"/>
      <c r="CF158" s="202"/>
      <c r="CG158" s="202"/>
      <c r="CH158" s="202"/>
      <c r="CI158" s="202"/>
      <c r="CJ158" s="202"/>
      <c r="CK158" s="202"/>
      <c r="CL158" s="202"/>
      <c r="CM158" s="202"/>
      <c r="CN158" s="202"/>
      <c r="CO158" s="202"/>
      <c r="CP158" s="202"/>
      <c r="CQ158" s="202"/>
      <c r="CR158" s="202"/>
      <c r="CS158" s="202"/>
      <c r="CT158" s="202"/>
      <c r="CU158" s="202"/>
      <c r="CV158" s="202"/>
    </row>
    <row r="159" spans="1:100" ht="16.5">
      <c r="A159"/>
      <c r="B159" s="213"/>
      <c r="C159" s="213"/>
      <c r="D159" s="213"/>
      <c r="E159" s="213"/>
      <c r="F159" s="213"/>
      <c r="G159" s="213"/>
      <c r="H159" s="213"/>
      <c r="I159" s="294"/>
      <c r="J159" s="202"/>
      <c r="K159" s="202"/>
      <c r="L159"/>
      <c r="M159"/>
      <c r="N159"/>
      <c r="O159" s="202"/>
      <c r="P159" s="202"/>
      <c r="Q159" s="202"/>
      <c r="R159" s="202"/>
      <c r="S159" s="202"/>
      <c r="T159" s="202"/>
      <c r="U159" s="202"/>
      <c r="V159" s="202"/>
      <c r="W159" s="202"/>
      <c r="X159" s="202"/>
      <c r="Y159" s="202"/>
      <c r="Z159" s="209"/>
      <c r="AA159" s="202"/>
      <c r="AB159" s="202"/>
      <c r="AC159" s="202"/>
      <c r="AD159" s="202"/>
      <c r="AE159" s="202"/>
      <c r="AF159" s="202"/>
      <c r="AG159" s="202"/>
      <c r="AH159" s="202"/>
      <c r="AI159" s="202"/>
      <c r="AJ159" s="202"/>
      <c r="AK159" s="202"/>
      <c r="AL159" s="202"/>
      <c r="AM159" s="202"/>
      <c r="AN159" s="202"/>
      <c r="AO159" s="202"/>
      <c r="AP159" s="202"/>
      <c r="AQ159" s="202"/>
      <c r="AR159" s="202"/>
      <c r="AS159" s="202"/>
      <c r="AT159" s="202"/>
      <c r="AU159" s="202"/>
      <c r="AV159" s="202"/>
      <c r="AW159" s="202"/>
      <c r="AX159" s="202"/>
      <c r="AY159" s="202"/>
      <c r="AZ159" s="202"/>
      <c r="BA159" s="202"/>
      <c r="BB159" s="202"/>
      <c r="BC159" s="202"/>
      <c r="BD159" s="202"/>
      <c r="BE159" s="202"/>
      <c r="BF159" s="202"/>
      <c r="BG159" s="202"/>
      <c r="BH159" s="202"/>
      <c r="BI159" s="202"/>
      <c r="BJ159" s="202"/>
      <c r="BK159" s="202"/>
      <c r="BL159" s="202"/>
      <c r="BM159" s="202"/>
      <c r="BN159" s="202"/>
      <c r="BO159" s="202"/>
      <c r="BP159" s="202"/>
      <c r="BQ159" s="202"/>
      <c r="BR159" s="202"/>
      <c r="BS159" s="202"/>
      <c r="BT159" s="202"/>
      <c r="BU159" s="202"/>
      <c r="BV159" s="202"/>
      <c r="BW159" s="202"/>
      <c r="BX159" s="202"/>
      <c r="BY159" s="202"/>
      <c r="BZ159" s="202"/>
      <c r="CA159" s="202"/>
      <c r="CB159" s="202"/>
      <c r="CC159" s="202"/>
      <c r="CD159" s="202"/>
      <c r="CE159" s="202"/>
      <c r="CF159" s="202"/>
      <c r="CG159" s="202"/>
      <c r="CH159" s="202"/>
      <c r="CI159" s="202"/>
      <c r="CJ159" s="202"/>
      <c r="CK159" s="202"/>
      <c r="CL159" s="202"/>
      <c r="CM159" s="202"/>
      <c r="CN159" s="202"/>
      <c r="CO159" s="202"/>
      <c r="CP159" s="202"/>
      <c r="CQ159" s="202"/>
      <c r="CR159" s="202"/>
      <c r="CS159" s="202"/>
      <c r="CT159" s="202"/>
      <c r="CU159" s="202"/>
      <c r="CV159" s="202"/>
    </row>
    <row r="160" spans="1:100" ht="16.5">
      <c r="A160"/>
      <c r="B160"/>
      <c r="C160"/>
      <c r="D160"/>
      <c r="E160"/>
      <c r="F160"/>
      <c r="G160"/>
      <c r="H160"/>
      <c r="I160"/>
      <c r="J160"/>
      <c r="K160"/>
      <c r="L160"/>
      <c r="M160"/>
      <c r="N160"/>
      <c r="O160" s="202"/>
      <c r="P160" s="202"/>
      <c r="Q160" s="202"/>
      <c r="R160" s="202"/>
      <c r="S160" s="202"/>
      <c r="T160" s="202"/>
      <c r="U160" s="202"/>
      <c r="V160" s="202"/>
      <c r="W160" s="202"/>
      <c r="X160" s="202"/>
      <c r="Y160" s="202"/>
      <c r="Z160" s="209"/>
      <c r="AA160" s="202"/>
      <c r="AB160" s="202"/>
      <c r="AC160" s="202"/>
      <c r="AD160" s="202"/>
      <c r="AE160" s="202"/>
      <c r="AF160" s="202"/>
      <c r="AG160" s="202"/>
      <c r="AH160" s="202"/>
      <c r="AI160" s="202"/>
      <c r="AJ160" s="202"/>
      <c r="AK160" s="202"/>
      <c r="AL160" s="202"/>
      <c r="AM160" s="202"/>
      <c r="AN160" s="202"/>
      <c r="AO160" s="202"/>
      <c r="AP160" s="202"/>
      <c r="AQ160" s="202"/>
      <c r="AR160" s="202"/>
      <c r="AS160" s="202"/>
      <c r="AT160" s="202"/>
      <c r="AU160" s="202"/>
      <c r="AV160" s="202"/>
      <c r="AW160" s="202"/>
      <c r="AX160" s="202"/>
      <c r="AY160" s="202"/>
      <c r="AZ160" s="202"/>
      <c r="BA160" s="202"/>
      <c r="BB160" s="202"/>
      <c r="BC160" s="202"/>
      <c r="BD160" s="202"/>
      <c r="BE160" s="202"/>
      <c r="BF160" s="202"/>
      <c r="BG160" s="202"/>
      <c r="BH160" s="202"/>
      <c r="BI160" s="202"/>
      <c r="BJ160" s="202"/>
      <c r="BK160" s="202"/>
      <c r="BL160" s="202"/>
      <c r="BM160" s="202"/>
      <c r="BN160" s="202"/>
      <c r="BO160" s="202"/>
      <c r="BP160" s="202"/>
      <c r="BQ160" s="202"/>
      <c r="BR160" s="202"/>
      <c r="BS160" s="202"/>
      <c r="BT160" s="202"/>
      <c r="BU160" s="202"/>
      <c r="BV160" s="202"/>
      <c r="BW160" s="202"/>
      <c r="BX160" s="202"/>
      <c r="BY160" s="202"/>
      <c r="BZ160" s="202"/>
      <c r="CA160" s="202"/>
      <c r="CB160" s="202"/>
      <c r="CC160" s="202"/>
      <c r="CD160" s="202"/>
      <c r="CE160" s="202"/>
      <c r="CF160" s="202"/>
      <c r="CG160" s="202"/>
      <c r="CH160" s="202"/>
      <c r="CI160" s="202"/>
      <c r="CJ160" s="202"/>
      <c r="CK160" s="202"/>
      <c r="CL160" s="202"/>
      <c r="CM160" s="202"/>
      <c r="CN160" s="202"/>
      <c r="CO160" s="202"/>
      <c r="CP160" s="202"/>
      <c r="CQ160" s="202"/>
      <c r="CR160" s="202"/>
      <c r="CS160" s="202"/>
      <c r="CT160" s="202"/>
      <c r="CU160" s="202"/>
      <c r="CV160" s="202"/>
    </row>
    <row r="161" spans="1:100" ht="16.5">
      <c r="A161"/>
      <c r="B161" s="225" t="s">
        <v>528</v>
      </c>
      <c r="C161" s="226"/>
      <c r="D161" s="227"/>
      <c r="E161" s="227"/>
      <c r="F161" s="227"/>
      <c r="G161" s="227"/>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227"/>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202"/>
      <c r="AZ161" s="202"/>
      <c r="BA161" s="202"/>
      <c r="BB161" s="202"/>
      <c r="BC161" s="202"/>
      <c r="BD161" s="202"/>
      <c r="BE161" s="202"/>
      <c r="BF161" s="202"/>
      <c r="BG161" s="202"/>
      <c r="BH161" s="202"/>
      <c r="BI161" s="202"/>
      <c r="BJ161" s="202"/>
      <c r="BK161" s="202"/>
      <c r="BL161" s="202"/>
      <c r="BM161" s="202"/>
      <c r="BN161" s="202"/>
      <c r="BO161" s="202"/>
      <c r="BP161" s="202"/>
      <c r="BQ161" s="202"/>
      <c r="BR161" s="202"/>
      <c r="BS161" s="202"/>
      <c r="BT161" s="202"/>
      <c r="BU161" s="202"/>
      <c r="BV161" s="202"/>
      <c r="BW161" s="202"/>
      <c r="BX161" s="202"/>
      <c r="BY161" s="202"/>
      <c r="BZ161" s="202"/>
      <c r="CA161" s="202"/>
      <c r="CB161" s="202"/>
      <c r="CC161" s="202"/>
      <c r="CD161" s="202"/>
      <c r="CE161" s="202"/>
      <c r="CF161" s="202"/>
      <c r="CG161" s="202"/>
      <c r="CH161" s="202"/>
      <c r="CI161" s="202"/>
      <c r="CJ161" s="202"/>
      <c r="CK161" s="202"/>
      <c r="CL161" s="202"/>
      <c r="CM161" s="202"/>
      <c r="CN161" s="202"/>
      <c r="CO161" s="202"/>
      <c r="CP161" s="202"/>
      <c r="CQ161" s="202"/>
      <c r="CR161" s="202"/>
      <c r="CS161" s="202"/>
      <c r="CT161" s="202"/>
      <c r="CU161" s="202"/>
      <c r="CV161" s="202"/>
    </row>
    <row r="162" spans="1:100" ht="16.5">
      <c r="A162"/>
      <c r="B162" s="207"/>
      <c r="C162" s="205">
        <v>1</v>
      </c>
      <c r="D162" s="202"/>
      <c r="E162" s="202">
        <v>2</v>
      </c>
      <c r="F162" s="202"/>
      <c r="G162" s="202">
        <v>3</v>
      </c>
      <c r="H162" s="202"/>
      <c r="I162" s="202">
        <v>4</v>
      </c>
      <c r="J162" s="202"/>
      <c r="K162" s="202">
        <v>5</v>
      </c>
      <c r="L162" s="202"/>
      <c r="M162" s="202">
        <v>6</v>
      </c>
      <c r="N162" s="202"/>
      <c r="O162" s="202">
        <v>7</v>
      </c>
      <c r="P162" s="202"/>
      <c r="Q162" s="202">
        <v>8</v>
      </c>
      <c r="R162" s="202"/>
      <c r="S162" s="202">
        <v>9</v>
      </c>
      <c r="T162" s="202"/>
      <c r="U162" s="202">
        <v>10</v>
      </c>
      <c r="V162" s="202"/>
      <c r="W162" s="202">
        <v>11</v>
      </c>
      <c r="X162" s="202"/>
      <c r="Y162" s="202">
        <v>12</v>
      </c>
      <c r="Z162" s="202"/>
      <c r="AA162" s="202">
        <v>13</v>
      </c>
      <c r="AB162" s="202"/>
      <c r="AC162" s="202">
        <v>14</v>
      </c>
      <c r="AD162" s="202"/>
      <c r="AE162" s="202">
        <v>15</v>
      </c>
      <c r="AF162" s="202"/>
      <c r="AG162" s="202">
        <v>16</v>
      </c>
      <c r="AH162" s="202"/>
      <c r="AI162" s="202">
        <v>17</v>
      </c>
      <c r="AJ162" s="202"/>
      <c r="AK162" s="202">
        <v>18</v>
      </c>
      <c r="AL162" s="202"/>
      <c r="AM162" s="202">
        <v>19</v>
      </c>
      <c r="AN162" s="202"/>
      <c r="AO162" s="202">
        <v>20</v>
      </c>
      <c r="AP162" s="202"/>
      <c r="AQ162" s="202">
        <v>21</v>
      </c>
      <c r="AR162" s="202"/>
      <c r="AS162" s="202">
        <v>22</v>
      </c>
      <c r="AT162" s="202"/>
      <c r="AU162" s="202">
        <v>23</v>
      </c>
      <c r="AV162" s="202"/>
      <c r="AW162" s="202">
        <v>24</v>
      </c>
      <c r="AX162" s="202"/>
      <c r="AY162" s="202">
        <v>25</v>
      </c>
      <c r="AZ162" s="202"/>
      <c r="BA162" s="202">
        <v>26</v>
      </c>
      <c r="BB162" s="202"/>
      <c r="BC162" s="202">
        <v>27</v>
      </c>
      <c r="BD162" s="202"/>
      <c r="BE162" s="202">
        <v>28</v>
      </c>
      <c r="BF162" s="202"/>
      <c r="BG162" s="202">
        <v>29</v>
      </c>
      <c r="BH162" s="202"/>
      <c r="BI162" s="202">
        <v>30</v>
      </c>
      <c r="BJ162" s="202"/>
      <c r="BK162" s="202">
        <v>31</v>
      </c>
      <c r="BL162" s="202"/>
      <c r="BM162" s="202">
        <v>32</v>
      </c>
      <c r="BN162" s="202"/>
      <c r="BO162" s="202">
        <v>33</v>
      </c>
      <c r="BP162" s="202"/>
      <c r="BQ162" s="202">
        <v>34</v>
      </c>
      <c r="BR162" s="202"/>
      <c r="BS162" s="202">
        <v>35</v>
      </c>
      <c r="BT162" s="202"/>
      <c r="BU162" s="202">
        <v>36</v>
      </c>
      <c r="BV162" s="202"/>
      <c r="BW162" s="202">
        <v>37</v>
      </c>
      <c r="BX162" s="202"/>
      <c r="BY162" s="202">
        <v>38</v>
      </c>
      <c r="BZ162" s="202"/>
      <c r="CA162" s="202">
        <v>39</v>
      </c>
      <c r="CB162" s="202"/>
      <c r="CC162" s="202">
        <v>40</v>
      </c>
      <c r="CD162" s="202"/>
      <c r="CE162" s="202">
        <v>41</v>
      </c>
      <c r="CF162" s="202"/>
      <c r="CG162" s="202">
        <v>42</v>
      </c>
      <c r="CH162" s="202"/>
      <c r="CI162" s="202">
        <v>43</v>
      </c>
      <c r="CJ162" s="202"/>
      <c r="CK162" s="202">
        <v>44</v>
      </c>
      <c r="CL162" s="202"/>
      <c r="CM162" s="202">
        <v>45</v>
      </c>
      <c r="CN162" s="202"/>
      <c r="CO162" s="202"/>
      <c r="CP162" s="202"/>
      <c r="CQ162" s="202"/>
      <c r="CR162" s="202"/>
      <c r="CS162" s="202"/>
      <c r="CT162" s="202"/>
      <c r="CU162" s="202"/>
      <c r="CV162" s="202"/>
    </row>
    <row r="163" spans="1:100" ht="16.5">
      <c r="A163"/>
      <c r="B163" s="202"/>
      <c r="C163" s="204">
        <v>2024</v>
      </c>
      <c r="D163" s="204"/>
      <c r="E163" s="204">
        <v>2025</v>
      </c>
      <c r="F163" s="204"/>
      <c r="G163" s="204">
        <v>2026</v>
      </c>
      <c r="H163" s="204"/>
      <c r="I163" s="204">
        <v>2027</v>
      </c>
      <c r="J163" s="204"/>
      <c r="K163" s="204">
        <v>2028</v>
      </c>
      <c r="L163" s="204"/>
      <c r="M163" s="204">
        <v>2029</v>
      </c>
      <c r="N163" s="204"/>
      <c r="O163" s="204">
        <v>2030</v>
      </c>
      <c r="P163" s="204"/>
      <c r="Q163" s="204">
        <v>2031</v>
      </c>
      <c r="R163" s="204"/>
      <c r="S163" s="204">
        <v>2032</v>
      </c>
      <c r="T163" s="204"/>
      <c r="U163" s="204">
        <v>2033</v>
      </c>
      <c r="V163" s="204"/>
      <c r="W163" s="204">
        <v>2034</v>
      </c>
      <c r="X163" s="204"/>
      <c r="Y163" s="228">
        <v>2035</v>
      </c>
      <c r="Z163" s="204"/>
      <c r="AA163" s="204">
        <v>2036</v>
      </c>
      <c r="AB163" s="204"/>
      <c r="AC163" s="204">
        <v>2037</v>
      </c>
      <c r="AD163" s="204"/>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2"/>
      <c r="BK163" s="202"/>
      <c r="BL163" s="202"/>
      <c r="BM163" s="202"/>
      <c r="BN163" s="202"/>
      <c r="BO163" s="202"/>
      <c r="BP163" s="202"/>
      <c r="BQ163" s="202"/>
      <c r="BR163" s="202"/>
      <c r="BS163" s="202"/>
      <c r="BT163" s="202"/>
      <c r="BU163" s="202"/>
      <c r="BV163" s="202"/>
      <c r="BW163" s="202"/>
      <c r="BX163" s="202"/>
      <c r="BY163" s="202"/>
      <c r="BZ163" s="202"/>
      <c r="CA163" s="202"/>
      <c r="CB163" s="202"/>
      <c r="CC163" s="202"/>
      <c r="CD163" s="202"/>
      <c r="CE163" s="202"/>
      <c r="CF163" s="202"/>
      <c r="CG163" s="202"/>
      <c r="CH163" s="202"/>
      <c r="CI163" s="202"/>
      <c r="CJ163" s="202"/>
      <c r="CK163" s="202"/>
      <c r="CL163" s="202"/>
      <c r="CM163" s="202"/>
      <c r="CN163" s="202"/>
      <c r="CO163" s="202"/>
      <c r="CP163" s="202"/>
      <c r="CQ163" s="202"/>
      <c r="CR163" s="202"/>
      <c r="CS163" s="202"/>
      <c r="CT163" s="202"/>
      <c r="CU163" s="202"/>
      <c r="CV163" s="202"/>
    </row>
    <row r="164" spans="1:100" ht="16.5">
      <c r="A164" s="202"/>
      <c r="B164" s="202"/>
      <c r="C164" s="204" t="s">
        <v>529</v>
      </c>
      <c r="D164" s="204" t="s">
        <v>530</v>
      </c>
      <c r="E164" s="204" t="s">
        <v>529</v>
      </c>
      <c r="F164" s="204" t="s">
        <v>530</v>
      </c>
      <c r="G164" s="204" t="s">
        <v>529</v>
      </c>
      <c r="H164" s="204" t="s">
        <v>530</v>
      </c>
      <c r="I164" s="204" t="s">
        <v>529</v>
      </c>
      <c r="J164" s="204" t="s">
        <v>530</v>
      </c>
      <c r="K164" s="204" t="s">
        <v>529</v>
      </c>
      <c r="L164" s="204" t="s">
        <v>530</v>
      </c>
      <c r="M164" s="204" t="s">
        <v>529</v>
      </c>
      <c r="N164" s="204" t="s">
        <v>530</v>
      </c>
      <c r="O164" s="204" t="s">
        <v>529</v>
      </c>
      <c r="P164" s="204" t="s">
        <v>530</v>
      </c>
      <c r="Q164" s="204" t="s">
        <v>529</v>
      </c>
      <c r="R164" s="204" t="s">
        <v>530</v>
      </c>
      <c r="S164" s="204" t="s">
        <v>529</v>
      </c>
      <c r="T164" s="204" t="s">
        <v>530</v>
      </c>
      <c r="U164" s="204" t="s">
        <v>529</v>
      </c>
      <c r="V164" s="204" t="s">
        <v>530</v>
      </c>
      <c r="W164" s="204" t="s">
        <v>529</v>
      </c>
      <c r="X164" s="204" t="s">
        <v>530</v>
      </c>
      <c r="Y164" s="228" t="s">
        <v>529</v>
      </c>
      <c r="Z164" s="204" t="s">
        <v>530</v>
      </c>
      <c r="AA164" s="204" t="s">
        <v>529</v>
      </c>
      <c r="AB164" s="204" t="s">
        <v>530</v>
      </c>
      <c r="AC164" s="204" t="s">
        <v>529</v>
      </c>
      <c r="AD164" s="204" t="s">
        <v>530</v>
      </c>
      <c r="AE164" s="204" t="s">
        <v>529</v>
      </c>
      <c r="AF164" s="204" t="s">
        <v>530</v>
      </c>
      <c r="AG164" s="204" t="s">
        <v>529</v>
      </c>
      <c r="AH164" s="204" t="s">
        <v>530</v>
      </c>
      <c r="AI164" s="204" t="s">
        <v>529</v>
      </c>
      <c r="AJ164" s="204" t="s">
        <v>530</v>
      </c>
      <c r="AK164" s="204" t="s">
        <v>529</v>
      </c>
      <c r="AL164" s="204" t="s">
        <v>530</v>
      </c>
      <c r="AM164" s="204" t="s">
        <v>529</v>
      </c>
      <c r="AN164" s="204" t="s">
        <v>530</v>
      </c>
      <c r="AO164" s="204" t="s">
        <v>529</v>
      </c>
      <c r="AP164" s="204" t="s">
        <v>530</v>
      </c>
      <c r="AQ164" s="204" t="s">
        <v>529</v>
      </c>
      <c r="AR164" s="204" t="s">
        <v>530</v>
      </c>
      <c r="AS164" s="204" t="s">
        <v>529</v>
      </c>
      <c r="AT164" s="204" t="s">
        <v>530</v>
      </c>
      <c r="AU164" s="204" t="s">
        <v>529</v>
      </c>
      <c r="AV164" s="204" t="s">
        <v>530</v>
      </c>
      <c r="AW164" s="204" t="s">
        <v>529</v>
      </c>
      <c r="AX164" s="204" t="s">
        <v>530</v>
      </c>
      <c r="AY164" s="204" t="s">
        <v>529</v>
      </c>
      <c r="AZ164" s="204" t="s">
        <v>530</v>
      </c>
      <c r="BA164" s="204" t="s">
        <v>529</v>
      </c>
      <c r="BB164" s="204" t="s">
        <v>530</v>
      </c>
      <c r="BC164" s="204" t="s">
        <v>529</v>
      </c>
      <c r="BD164" s="204" t="s">
        <v>530</v>
      </c>
      <c r="BE164" s="204" t="s">
        <v>529</v>
      </c>
      <c r="BF164" s="204" t="s">
        <v>530</v>
      </c>
      <c r="BG164" s="204" t="s">
        <v>529</v>
      </c>
      <c r="BH164" s="204" t="s">
        <v>530</v>
      </c>
      <c r="BI164" s="204" t="s">
        <v>529</v>
      </c>
      <c r="BJ164" s="204" t="s">
        <v>530</v>
      </c>
      <c r="BK164" s="204" t="s">
        <v>529</v>
      </c>
      <c r="BL164" s="204" t="s">
        <v>530</v>
      </c>
      <c r="BM164" s="204" t="s">
        <v>529</v>
      </c>
      <c r="BN164" s="204" t="s">
        <v>530</v>
      </c>
      <c r="BO164" s="204" t="s">
        <v>529</v>
      </c>
      <c r="BP164" s="204" t="s">
        <v>530</v>
      </c>
      <c r="BQ164" s="204" t="s">
        <v>529</v>
      </c>
      <c r="BR164" s="204" t="s">
        <v>530</v>
      </c>
      <c r="BS164" s="204" t="s">
        <v>529</v>
      </c>
      <c r="BT164" s="204" t="s">
        <v>530</v>
      </c>
      <c r="BU164" s="204" t="s">
        <v>529</v>
      </c>
      <c r="BV164" s="204" t="s">
        <v>530</v>
      </c>
      <c r="BW164" s="204" t="s">
        <v>529</v>
      </c>
      <c r="BX164" s="204" t="s">
        <v>530</v>
      </c>
      <c r="BY164" s="204" t="s">
        <v>529</v>
      </c>
      <c r="BZ164" s="204" t="s">
        <v>530</v>
      </c>
      <c r="CA164" s="204" t="s">
        <v>529</v>
      </c>
      <c r="CB164" s="204" t="s">
        <v>530</v>
      </c>
      <c r="CC164" s="204" t="s">
        <v>529</v>
      </c>
      <c r="CD164" s="204" t="s">
        <v>530</v>
      </c>
      <c r="CE164" s="204" t="s">
        <v>529</v>
      </c>
      <c r="CF164" s="204" t="s">
        <v>530</v>
      </c>
      <c r="CG164" s="204" t="s">
        <v>529</v>
      </c>
      <c r="CH164" s="204" t="s">
        <v>530</v>
      </c>
      <c r="CI164" s="204" t="s">
        <v>529</v>
      </c>
      <c r="CJ164" s="204" t="s">
        <v>530</v>
      </c>
      <c r="CK164" s="204" t="s">
        <v>529</v>
      </c>
      <c r="CL164" s="204" t="s">
        <v>530</v>
      </c>
      <c r="CM164" s="204" t="s">
        <v>529</v>
      </c>
      <c r="CN164" s="204" t="s">
        <v>530</v>
      </c>
      <c r="CO164" s="202"/>
      <c r="CP164" s="202"/>
      <c r="CQ164" s="202"/>
      <c r="CR164" s="202"/>
      <c r="CS164" s="202"/>
      <c r="CT164" s="202"/>
      <c r="CU164" s="202"/>
      <c r="CV164" s="202"/>
    </row>
    <row r="165" spans="1:100" ht="16.5">
      <c r="A165" s="202"/>
      <c r="B165" s="202" t="s">
        <v>531</v>
      </c>
      <c r="C165" s="204"/>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2"/>
      <c r="AF165" s="202"/>
      <c r="AG165" s="202"/>
      <c r="AH165" s="202"/>
      <c r="AI165" s="202"/>
      <c r="AJ165" s="202"/>
      <c r="AK165" s="202"/>
      <c r="AL165" s="202"/>
      <c r="AM165" s="202"/>
      <c r="AN165" s="202"/>
      <c r="AO165" s="202"/>
      <c r="AP165" s="202"/>
      <c r="AQ165" s="202"/>
      <c r="AR165" s="202"/>
      <c r="AS165" s="202"/>
      <c r="AT165" s="202"/>
      <c r="AU165" s="202"/>
      <c r="AV165" s="202"/>
      <c r="AW165" s="202"/>
      <c r="AX165" s="202"/>
      <c r="AY165" s="202"/>
      <c r="AZ165" s="202"/>
      <c r="BA165" s="202"/>
      <c r="BB165" s="202"/>
      <c r="BC165" s="202"/>
      <c r="BD165" s="202"/>
      <c r="BE165" s="202"/>
      <c r="BF165" s="202"/>
      <c r="BG165" s="202"/>
      <c r="BH165" s="202"/>
      <c r="BI165" s="202"/>
      <c r="BJ165" s="202"/>
      <c r="BK165" s="202"/>
      <c r="BL165" s="202"/>
      <c r="BM165" s="202"/>
      <c r="BN165" s="202"/>
      <c r="BO165" s="202"/>
      <c r="BP165" s="202"/>
      <c r="BQ165" s="202"/>
      <c r="BR165" s="202"/>
      <c r="BS165" s="202"/>
      <c r="BT165" s="202"/>
      <c r="BU165" s="202"/>
      <c r="BV165" s="202"/>
      <c r="BW165" s="202"/>
      <c r="BX165" s="202"/>
      <c r="BY165" s="202"/>
      <c r="BZ165" s="202"/>
      <c r="CA165" s="202"/>
      <c r="CB165" s="202"/>
      <c r="CC165" s="202"/>
      <c r="CD165" s="202"/>
      <c r="CE165" s="202"/>
      <c r="CF165" s="202"/>
      <c r="CG165" s="202"/>
      <c r="CH165" s="202"/>
      <c r="CI165" s="202"/>
      <c r="CJ165" s="202"/>
      <c r="CK165" s="202"/>
      <c r="CL165" s="202"/>
      <c r="CM165" s="202"/>
      <c r="CN165" s="202"/>
      <c r="CO165" s="202"/>
      <c r="CP165" s="202"/>
      <c r="CQ165" s="202"/>
      <c r="CR165" s="202"/>
      <c r="CS165" s="202"/>
      <c r="CT165" s="202"/>
      <c r="CU165" s="202"/>
      <c r="CV165" s="202"/>
    </row>
    <row r="166" spans="1:100" ht="16.5">
      <c r="A166" s="202"/>
      <c r="B166" s="202" t="s">
        <v>435</v>
      </c>
      <c r="C166" s="229">
        <f>D52</f>
        <v>1</v>
      </c>
      <c r="D166" s="295">
        <f>D89/1000</f>
        <v>39.242790000000007</v>
      </c>
      <c r="E166" s="229">
        <f>E52</f>
        <v>1</v>
      </c>
      <c r="F166" s="295">
        <f>E89/1000</f>
        <v>37.971589999999999</v>
      </c>
      <c r="G166" s="229">
        <f>F52</f>
        <v>1</v>
      </c>
      <c r="H166" s="295">
        <f>F89/1000</f>
        <v>36.443880000000007</v>
      </c>
      <c r="I166" s="229">
        <f>G52</f>
        <v>10</v>
      </c>
      <c r="J166" s="295">
        <f>G89/1000</f>
        <v>378.85329999999999</v>
      </c>
      <c r="K166" s="229">
        <f>H52</f>
        <v>0</v>
      </c>
      <c r="L166" s="295">
        <f>H89/1000</f>
        <v>0</v>
      </c>
      <c r="M166" s="204"/>
      <c r="N166" s="204"/>
      <c r="O166" s="204"/>
      <c r="P166" s="204"/>
      <c r="Q166" s="204"/>
      <c r="R166" s="204"/>
      <c r="S166" s="204"/>
      <c r="T166" s="204"/>
      <c r="U166" s="204"/>
      <c r="V166" s="204"/>
      <c r="W166" s="204"/>
      <c r="X166" s="204"/>
      <c r="Y166" s="204"/>
      <c r="Z166" s="204"/>
      <c r="AA166" s="204"/>
      <c r="AB166" s="204"/>
      <c r="AC166" s="204"/>
      <c r="AD166" s="204"/>
      <c r="AE166" s="202"/>
      <c r="AF166" s="202"/>
      <c r="AG166" s="202"/>
      <c r="AH166" s="202"/>
      <c r="AI166" s="202"/>
      <c r="AJ166" s="202"/>
      <c r="AK166" s="202"/>
      <c r="AL166" s="202"/>
      <c r="AM166" s="202"/>
      <c r="AN166" s="202"/>
      <c r="AO166" s="202"/>
      <c r="AP166" s="202"/>
      <c r="AQ166" s="202"/>
      <c r="AR166" s="202"/>
      <c r="AS166" s="202"/>
      <c r="AT166" s="202"/>
      <c r="AU166" s="202"/>
      <c r="AV166" s="202"/>
      <c r="AW166" s="202"/>
      <c r="AX166" s="202"/>
      <c r="AY166" s="202"/>
      <c r="AZ166" s="202"/>
      <c r="BA166" s="202"/>
      <c r="BB166" s="202"/>
      <c r="BC166" s="202"/>
      <c r="BD166" s="202"/>
      <c r="BE166" s="202"/>
      <c r="BF166" s="202"/>
      <c r="BG166" s="202"/>
      <c r="BH166" s="202"/>
      <c r="BI166" s="202"/>
      <c r="BJ166" s="202"/>
      <c r="BK166" s="202"/>
      <c r="BL166" s="202"/>
      <c r="BM166" s="202"/>
      <c r="BN166" s="202"/>
      <c r="BO166" s="202"/>
      <c r="BP166" s="202"/>
      <c r="BQ166" s="202"/>
      <c r="BR166" s="202"/>
      <c r="BS166" s="202"/>
      <c r="BT166" s="202"/>
      <c r="BU166" s="202"/>
      <c r="BV166" s="202"/>
      <c r="BW166" s="202"/>
      <c r="BX166" s="202"/>
      <c r="BY166" s="202"/>
      <c r="BZ166" s="202"/>
      <c r="CA166" s="202"/>
      <c r="CB166" s="202"/>
      <c r="CC166" s="202"/>
      <c r="CD166" s="202"/>
      <c r="CE166" s="202"/>
      <c r="CF166" s="202"/>
      <c r="CG166" s="202"/>
      <c r="CH166" s="202"/>
      <c r="CI166" s="202"/>
      <c r="CJ166" s="202"/>
      <c r="CK166" s="202"/>
      <c r="CL166" s="202"/>
      <c r="CM166" s="202"/>
      <c r="CN166" s="202"/>
      <c r="CO166" s="202"/>
      <c r="CP166" s="202"/>
      <c r="CQ166" s="202"/>
      <c r="CR166" s="202"/>
      <c r="CS166" s="202"/>
      <c r="CT166" s="202"/>
      <c r="CU166" s="202"/>
      <c r="CV166" s="202"/>
    </row>
    <row r="167" spans="1:100" ht="16.5">
      <c r="A167" s="202"/>
      <c r="B167" s="202" t="s">
        <v>452</v>
      </c>
      <c r="C167" s="229">
        <f>D53</f>
        <v>4</v>
      </c>
      <c r="D167" s="295">
        <f>D96/1000</f>
        <v>408.04678000000001</v>
      </c>
      <c r="E167" s="229">
        <f>E53</f>
        <v>4</v>
      </c>
      <c r="F167" s="295">
        <f>E96/1000</f>
        <v>337.62910999999991</v>
      </c>
      <c r="G167" s="229">
        <f>F53</f>
        <v>4</v>
      </c>
      <c r="H167" s="295">
        <f>F96/1000</f>
        <v>264.58504999999997</v>
      </c>
      <c r="I167" s="229">
        <f>G53</f>
        <v>4</v>
      </c>
      <c r="J167" s="295">
        <f>G96/1000</f>
        <v>133.2088</v>
      </c>
      <c r="K167" s="229">
        <f>H53</f>
        <v>15</v>
      </c>
      <c r="L167" s="295">
        <f>H96/1000</f>
        <v>1072.0156500000001</v>
      </c>
      <c r="M167" s="204"/>
      <c r="N167" s="204"/>
      <c r="O167" s="204"/>
      <c r="P167" s="204"/>
      <c r="Q167" s="204"/>
      <c r="R167" s="204"/>
      <c r="S167" s="204"/>
      <c r="T167" s="204"/>
      <c r="U167" s="204"/>
      <c r="V167" s="204"/>
      <c r="W167" s="204"/>
      <c r="X167" s="204"/>
      <c r="Y167" s="204"/>
      <c r="Z167" s="204"/>
      <c r="AA167" s="204"/>
      <c r="AB167" s="204"/>
      <c r="AC167" s="204"/>
      <c r="AD167" s="204"/>
      <c r="AE167" s="202"/>
      <c r="AF167" s="202"/>
      <c r="AG167" s="202"/>
      <c r="AH167" s="202"/>
      <c r="AI167" s="202"/>
      <c r="AJ167" s="202"/>
      <c r="AK167" s="202"/>
      <c r="AL167" s="202"/>
      <c r="AM167" s="202"/>
      <c r="AN167" s="202"/>
      <c r="AO167" s="202"/>
      <c r="AP167" s="202"/>
      <c r="AQ167" s="202"/>
      <c r="AR167" s="202"/>
      <c r="AS167" s="202"/>
      <c r="AT167" s="202"/>
      <c r="AU167" s="202"/>
      <c r="AV167" s="202"/>
      <c r="AW167" s="202"/>
      <c r="AX167" s="202"/>
      <c r="AY167" s="202"/>
      <c r="AZ167" s="202"/>
      <c r="BA167" s="202"/>
      <c r="BB167" s="202"/>
      <c r="BC167" s="202"/>
      <c r="BD167" s="202"/>
      <c r="BE167" s="202"/>
      <c r="BF167" s="202"/>
      <c r="BG167" s="202"/>
      <c r="BH167" s="202"/>
      <c r="BI167" s="202"/>
      <c r="BJ167" s="202"/>
      <c r="BK167" s="202"/>
      <c r="BL167" s="202"/>
      <c r="BM167" s="202"/>
      <c r="BN167" s="202"/>
      <c r="BO167" s="202"/>
      <c r="BP167" s="202"/>
      <c r="BQ167" s="202"/>
      <c r="BR167" s="202"/>
      <c r="BS167" s="202"/>
      <c r="BT167" s="202"/>
      <c r="BU167" s="202"/>
      <c r="BV167" s="202"/>
      <c r="BW167" s="202"/>
      <c r="BX167" s="202"/>
      <c r="BY167" s="202"/>
      <c r="BZ167" s="202"/>
      <c r="CA167" s="202"/>
      <c r="CB167" s="202"/>
      <c r="CC167" s="202"/>
      <c r="CD167" s="202"/>
      <c r="CE167" s="202"/>
      <c r="CF167" s="202"/>
      <c r="CG167" s="202"/>
      <c r="CH167" s="202"/>
      <c r="CI167" s="202"/>
      <c r="CJ167" s="202"/>
      <c r="CK167" s="202"/>
      <c r="CL167" s="202"/>
      <c r="CM167" s="202"/>
      <c r="CN167" s="202"/>
      <c r="CO167" s="202"/>
      <c r="CP167" s="202"/>
      <c r="CQ167" s="202"/>
      <c r="CR167" s="202"/>
      <c r="CS167" s="202"/>
      <c r="CT167" s="202"/>
      <c r="CU167" s="202"/>
      <c r="CV167" s="202"/>
    </row>
    <row r="168" spans="1:100" ht="16.5">
      <c r="A168" s="202"/>
      <c r="B168" s="202"/>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2"/>
      <c r="AF168" s="202"/>
      <c r="AG168" s="202"/>
      <c r="AH168" s="202"/>
      <c r="AI168" s="202"/>
      <c r="AJ168" s="202"/>
      <c r="AK168" s="202"/>
      <c r="AL168" s="202"/>
      <c r="AM168" s="202"/>
      <c r="AN168" s="202"/>
      <c r="AO168" s="202"/>
      <c r="AP168" s="202"/>
      <c r="AQ168" s="202"/>
      <c r="AR168" s="202"/>
      <c r="AS168" s="202"/>
      <c r="AT168" s="202"/>
      <c r="AU168" s="202"/>
      <c r="AV168" s="202"/>
      <c r="AW168" s="202"/>
      <c r="AX168" s="202"/>
      <c r="AY168" s="202"/>
      <c r="AZ168" s="202"/>
      <c r="BA168" s="202"/>
      <c r="BB168" s="202"/>
      <c r="BC168" s="202"/>
      <c r="BD168" s="202"/>
      <c r="BE168" s="202"/>
      <c r="BF168" s="202"/>
      <c r="BG168" s="202"/>
      <c r="BH168" s="202"/>
      <c r="BI168" s="202"/>
      <c r="BJ168" s="202"/>
      <c r="BK168" s="202"/>
      <c r="BL168" s="202"/>
      <c r="BM168" s="202"/>
      <c r="BN168" s="202"/>
      <c r="BO168" s="202"/>
      <c r="BP168" s="202"/>
      <c r="BQ168" s="202"/>
      <c r="BR168" s="202"/>
      <c r="BS168" s="202"/>
      <c r="BT168" s="202"/>
      <c r="BU168" s="202"/>
      <c r="BV168" s="202"/>
      <c r="BW168" s="202"/>
      <c r="BX168" s="202"/>
      <c r="BY168" s="202"/>
      <c r="BZ168" s="202"/>
      <c r="CA168" s="202"/>
      <c r="CB168" s="202"/>
      <c r="CC168" s="202"/>
      <c r="CD168" s="202"/>
      <c r="CE168" s="202"/>
      <c r="CF168" s="202"/>
      <c r="CG168" s="202"/>
      <c r="CH168" s="202"/>
      <c r="CI168" s="202"/>
      <c r="CJ168" s="202"/>
      <c r="CK168" s="202"/>
      <c r="CL168" s="202"/>
      <c r="CM168" s="202"/>
      <c r="CN168" s="202"/>
      <c r="CO168" s="202"/>
      <c r="CP168" s="202"/>
      <c r="CQ168" s="202"/>
      <c r="CR168" s="202"/>
      <c r="CS168" s="202"/>
      <c r="CT168" s="202"/>
      <c r="CU168" s="202"/>
      <c r="CV168" s="202"/>
    </row>
    <row r="169" spans="1:100" ht="16.5">
      <c r="A169" s="202"/>
      <c r="B169" s="202" t="s">
        <v>532</v>
      </c>
      <c r="C169" s="204"/>
      <c r="D169" s="229"/>
      <c r="E169" s="204"/>
      <c r="F169" s="229"/>
      <c r="G169" s="204"/>
      <c r="H169" s="229"/>
      <c r="I169" s="204"/>
      <c r="J169" s="229"/>
      <c r="K169" s="204"/>
      <c r="L169" s="229"/>
      <c r="M169" s="204"/>
      <c r="N169" s="229"/>
      <c r="O169" s="204"/>
      <c r="P169" s="229"/>
      <c r="Q169" s="204"/>
      <c r="R169" s="229"/>
      <c r="S169" s="204"/>
      <c r="T169" s="229"/>
      <c r="U169" s="204"/>
      <c r="V169" s="229"/>
      <c r="W169" s="204"/>
      <c r="X169" s="229"/>
      <c r="Y169" s="204"/>
      <c r="Z169" s="229"/>
      <c r="AA169" s="204"/>
      <c r="AB169" s="229"/>
      <c r="AC169" s="204"/>
      <c r="AD169" s="229"/>
      <c r="AE169" s="204"/>
      <c r="AF169" s="229"/>
      <c r="AG169" s="204"/>
      <c r="AH169" s="229"/>
      <c r="AI169" s="204"/>
      <c r="AJ169" s="229"/>
      <c r="AK169" s="204"/>
      <c r="AL169" s="229"/>
      <c r="AM169" s="204"/>
      <c r="AN169" s="229"/>
      <c r="AO169" s="204"/>
      <c r="AP169" s="229"/>
      <c r="AQ169" s="204"/>
      <c r="AR169" s="229"/>
      <c r="AS169" s="204"/>
      <c r="AT169" s="229"/>
      <c r="AU169" s="204"/>
      <c r="AV169" s="229"/>
      <c r="AW169" s="204"/>
      <c r="AX169" s="229"/>
      <c r="AY169" s="204"/>
      <c r="AZ169" s="229"/>
      <c r="BA169" s="204"/>
      <c r="BB169" s="229"/>
      <c r="BC169" s="204"/>
      <c r="BD169" s="229"/>
      <c r="BE169" s="204"/>
      <c r="BF169" s="229"/>
      <c r="BG169" s="204"/>
      <c r="BH169" s="229"/>
      <c r="BI169" s="204"/>
      <c r="BJ169" s="229"/>
      <c r="BK169" s="204"/>
      <c r="BL169" s="229"/>
      <c r="BM169" s="204"/>
      <c r="BN169" s="229"/>
      <c r="BO169" s="204"/>
      <c r="BP169" s="229"/>
      <c r="BQ169" s="204"/>
      <c r="BR169" s="229"/>
      <c r="BS169" s="204"/>
      <c r="BT169" s="229"/>
      <c r="BU169" s="204"/>
      <c r="BV169" s="229"/>
      <c r="BW169" s="204"/>
      <c r="BX169" s="229"/>
      <c r="BY169" s="204"/>
      <c r="BZ169" s="229"/>
      <c r="CA169" s="204"/>
      <c r="CB169" s="229"/>
      <c r="CC169" s="204"/>
      <c r="CD169" s="229"/>
      <c r="CE169" s="204"/>
      <c r="CF169" s="229"/>
      <c r="CG169" s="204"/>
      <c r="CH169" s="229"/>
      <c r="CI169" s="204"/>
      <c r="CJ169" s="229"/>
      <c r="CK169" s="204"/>
      <c r="CL169" s="229"/>
      <c r="CM169" s="204"/>
      <c r="CN169" s="229"/>
      <c r="CO169" s="202"/>
      <c r="CP169" s="202"/>
      <c r="CQ169" s="202"/>
      <c r="CR169" s="202"/>
      <c r="CS169" s="202"/>
      <c r="CT169" s="202"/>
      <c r="CU169" s="202"/>
      <c r="CV169" s="202"/>
    </row>
    <row r="170" spans="1:100" ht="16.5">
      <c r="A170" s="202"/>
      <c r="B170" s="202" t="s">
        <v>513</v>
      </c>
      <c r="C170" s="204"/>
      <c r="D170" s="229">
        <f>$D$107/1000</f>
        <v>28.486310439348145</v>
      </c>
      <c r="E170" s="204"/>
      <c r="F170" s="229">
        <f t="shared" ref="F170" si="25">$D$107/1000</f>
        <v>28.486310439348145</v>
      </c>
      <c r="G170" s="204"/>
      <c r="H170" s="229">
        <f t="shared" ref="H170" si="26">$D$107/1000</f>
        <v>28.486310439348145</v>
      </c>
      <c r="I170" s="204"/>
      <c r="J170" s="229">
        <f t="shared" ref="J170" si="27">$D$107/1000</f>
        <v>28.486310439348145</v>
      </c>
      <c r="K170" s="204"/>
      <c r="L170" s="229">
        <f t="shared" ref="L170" si="28">$D$107/1000</f>
        <v>28.486310439348145</v>
      </c>
      <c r="M170" s="204"/>
      <c r="N170" s="229">
        <f t="shared" ref="N170:AB170" si="29">$D$107/1000</f>
        <v>28.486310439348145</v>
      </c>
      <c r="O170" s="204"/>
      <c r="P170" s="229">
        <f t="shared" ref="P170" si="30">$D$107/1000</f>
        <v>28.486310439348145</v>
      </c>
      <c r="Q170" s="204"/>
      <c r="R170" s="229">
        <f t="shared" ref="R170" si="31">$D$107/1000</f>
        <v>28.486310439348145</v>
      </c>
      <c r="S170" s="204"/>
      <c r="T170" s="229">
        <f t="shared" ref="T170:AH170" si="32">$D$107/1000</f>
        <v>28.486310439348145</v>
      </c>
      <c r="U170" s="204"/>
      <c r="V170" s="229">
        <f t="shared" ref="V170:AJ170" si="33">$D$107/1000</f>
        <v>28.486310439348145</v>
      </c>
      <c r="W170" s="204"/>
      <c r="X170" s="229">
        <f t="shared" ref="X170:AL170" si="34">$D$107/1000</f>
        <v>28.486310439348145</v>
      </c>
      <c r="Y170" s="204"/>
      <c r="Z170" s="229">
        <f t="shared" ref="Z170:AN170" si="35">$D$107/1000</f>
        <v>28.486310439348145</v>
      </c>
      <c r="AA170" s="204"/>
      <c r="AB170" s="229">
        <f t="shared" si="29"/>
        <v>28.486310439348145</v>
      </c>
      <c r="AC170" s="204"/>
      <c r="AD170" s="229">
        <f t="shared" ref="AD170" si="36">$D$107/1000</f>
        <v>28.486310439348145</v>
      </c>
      <c r="AE170" s="204"/>
      <c r="AF170" s="229">
        <f t="shared" ref="AF170" si="37">$D$107/1000</f>
        <v>28.486310439348145</v>
      </c>
      <c r="AG170" s="204"/>
      <c r="AH170" s="229">
        <f t="shared" si="32"/>
        <v>28.486310439348145</v>
      </c>
      <c r="AI170" s="204"/>
      <c r="AJ170" s="229">
        <f t="shared" si="33"/>
        <v>28.486310439348145</v>
      </c>
      <c r="AK170" s="204"/>
      <c r="AL170" s="229">
        <f t="shared" si="34"/>
        <v>28.486310439348145</v>
      </c>
      <c r="AM170" s="204"/>
      <c r="AN170" s="229">
        <f t="shared" si="35"/>
        <v>28.486310439348145</v>
      </c>
      <c r="AO170" s="204"/>
      <c r="AP170" s="229">
        <f t="shared" ref="AP170" si="38">$D$107/1000</f>
        <v>28.486310439348145</v>
      </c>
      <c r="AQ170" s="204"/>
      <c r="AR170" s="229">
        <f t="shared" ref="AR170:CD170" si="39">$D$107/1000</f>
        <v>28.486310439348145</v>
      </c>
      <c r="AS170" s="204"/>
      <c r="AT170" s="229">
        <f t="shared" ref="AT170:CF170" si="40">$D$107/1000</f>
        <v>28.486310439348145</v>
      </c>
      <c r="AU170" s="204"/>
      <c r="AV170" s="229">
        <f t="shared" ref="AV170:CH170" si="41">$D$107/1000</f>
        <v>28.486310439348145</v>
      </c>
      <c r="AW170" s="204"/>
      <c r="AX170" s="229">
        <f t="shared" ref="AX170:CJ170" si="42">$D$107/1000</f>
        <v>28.486310439348145</v>
      </c>
      <c r="AY170" s="204"/>
      <c r="AZ170" s="229">
        <f t="shared" ref="AZ170:CL170" si="43">$D$107/1000</f>
        <v>28.486310439348145</v>
      </c>
      <c r="BA170" s="204"/>
      <c r="BB170" s="296">
        <f t="shared" ref="BB170:CN170" si="44">$D$107/1000</f>
        <v>28.486310439348145</v>
      </c>
      <c r="BC170" s="297"/>
      <c r="BD170" s="296">
        <f t="shared" ref="BD170" si="45">$D$107/1000</f>
        <v>28.486310439348145</v>
      </c>
      <c r="BE170" s="297"/>
      <c r="BF170" s="296">
        <f t="shared" ref="BF170:BT170" si="46">$D$107/1000</f>
        <v>28.486310439348145</v>
      </c>
      <c r="BG170" s="297"/>
      <c r="BH170" s="296">
        <f t="shared" ref="BH170:BV170" si="47">$D$107/1000</f>
        <v>28.486310439348145</v>
      </c>
      <c r="BI170" s="297"/>
      <c r="BJ170" s="296">
        <f t="shared" ref="BJ170:BX170" si="48">$D$107/1000</f>
        <v>28.486310439348145</v>
      </c>
      <c r="BK170" s="297"/>
      <c r="BL170" s="296">
        <f t="shared" ref="BL170:BZ170" si="49">$D$107/1000</f>
        <v>28.486310439348145</v>
      </c>
      <c r="BM170" s="297"/>
      <c r="BN170" s="296">
        <f t="shared" si="43"/>
        <v>28.486310439348145</v>
      </c>
      <c r="BO170" s="297"/>
      <c r="BP170" s="296">
        <f t="shared" ref="BP170" si="50">$D$107/1000</f>
        <v>28.486310439348145</v>
      </c>
      <c r="BQ170" s="297"/>
      <c r="BR170" s="296">
        <f t="shared" ref="BR170" si="51">$D$107/1000</f>
        <v>28.486310439348145</v>
      </c>
      <c r="BS170" s="297"/>
      <c r="BT170" s="296">
        <f t="shared" si="46"/>
        <v>28.486310439348145</v>
      </c>
      <c r="BU170" s="297"/>
      <c r="BV170" s="296">
        <f t="shared" si="47"/>
        <v>28.486310439348145</v>
      </c>
      <c r="BW170" s="297"/>
      <c r="BX170" s="296">
        <f t="shared" si="48"/>
        <v>28.486310439348145</v>
      </c>
      <c r="BY170" s="297"/>
      <c r="BZ170" s="296">
        <f t="shared" si="49"/>
        <v>28.486310439348145</v>
      </c>
      <c r="CA170" s="297"/>
      <c r="CB170" s="296">
        <f t="shared" ref="CB170" si="52">$D$107/1000</f>
        <v>28.486310439348145</v>
      </c>
      <c r="CC170" s="297"/>
      <c r="CD170" s="296">
        <f t="shared" si="39"/>
        <v>28.486310439348145</v>
      </c>
      <c r="CE170" s="297"/>
      <c r="CF170" s="296">
        <f t="shared" si="40"/>
        <v>28.486310439348145</v>
      </c>
      <c r="CG170" s="297"/>
      <c r="CH170" s="296">
        <f t="shared" si="41"/>
        <v>28.486310439348145</v>
      </c>
      <c r="CI170" s="297"/>
      <c r="CJ170" s="296">
        <f t="shared" si="42"/>
        <v>28.486310439348145</v>
      </c>
      <c r="CK170" s="297"/>
      <c r="CL170" s="296">
        <f t="shared" si="43"/>
        <v>28.486310439348145</v>
      </c>
      <c r="CM170" s="297"/>
      <c r="CN170" s="296">
        <f t="shared" si="44"/>
        <v>28.486310439348145</v>
      </c>
      <c r="CO170" s="202"/>
      <c r="CP170" s="202"/>
      <c r="CQ170" s="202"/>
      <c r="CR170" s="202"/>
      <c r="CS170" s="202"/>
      <c r="CT170" s="202"/>
      <c r="CU170" s="202"/>
      <c r="CV170" s="202"/>
    </row>
    <row r="171" spans="1:100" ht="16.5">
      <c r="A171" s="202"/>
      <c r="B171" s="202" t="s">
        <v>452</v>
      </c>
      <c r="C171" s="205"/>
      <c r="D171" s="229">
        <f>$D$108/1000</f>
        <v>143.60596811650373</v>
      </c>
      <c r="E171" s="205"/>
      <c r="F171" s="229">
        <f t="shared" ref="F171" si="53">$D$108/1000</f>
        <v>143.60596811650373</v>
      </c>
      <c r="G171" s="205"/>
      <c r="H171" s="229">
        <f t="shared" ref="H171" si="54">$D$108/1000</f>
        <v>143.60596811650373</v>
      </c>
      <c r="I171" s="205"/>
      <c r="J171" s="229">
        <f t="shared" ref="J171" si="55">$D$108/1000</f>
        <v>143.60596811650373</v>
      </c>
      <c r="K171" s="205"/>
      <c r="L171" s="229">
        <f t="shared" ref="L171" si="56">$D$108/1000</f>
        <v>143.60596811650373</v>
      </c>
      <c r="M171" s="205"/>
      <c r="N171" s="229">
        <f t="shared" ref="N171:AB171" si="57">$D$108/1000</f>
        <v>143.60596811650373</v>
      </c>
      <c r="O171" s="205"/>
      <c r="P171" s="229">
        <f t="shared" ref="P171" si="58">$D$108/1000</f>
        <v>143.60596811650373</v>
      </c>
      <c r="Q171" s="205"/>
      <c r="R171" s="229">
        <f t="shared" ref="R171" si="59">$D$108/1000</f>
        <v>143.60596811650373</v>
      </c>
      <c r="S171" s="205"/>
      <c r="T171" s="229">
        <f t="shared" ref="T171:AH171" si="60">$D$108/1000</f>
        <v>143.60596811650373</v>
      </c>
      <c r="U171" s="205"/>
      <c r="V171" s="229">
        <f t="shared" ref="V171:AJ171" si="61">$D$108/1000</f>
        <v>143.60596811650373</v>
      </c>
      <c r="W171" s="205"/>
      <c r="X171" s="229">
        <f t="shared" ref="X171:AL171" si="62">$D$108/1000</f>
        <v>143.60596811650373</v>
      </c>
      <c r="Y171" s="205"/>
      <c r="Z171" s="229">
        <f t="shared" ref="Z171:AN171" si="63">$D$108/1000</f>
        <v>143.60596811650373</v>
      </c>
      <c r="AA171" s="205"/>
      <c r="AB171" s="229">
        <f t="shared" si="57"/>
        <v>143.60596811650373</v>
      </c>
      <c r="AC171" s="205"/>
      <c r="AD171" s="229">
        <f t="shared" ref="AD171" si="64">$D$108/1000</f>
        <v>143.60596811650373</v>
      </c>
      <c r="AE171" s="205"/>
      <c r="AF171" s="229">
        <f t="shared" ref="AF171" si="65">$D$108/1000</f>
        <v>143.60596811650373</v>
      </c>
      <c r="AG171" s="205"/>
      <c r="AH171" s="229">
        <f t="shared" si="60"/>
        <v>143.60596811650373</v>
      </c>
      <c r="AI171" s="205"/>
      <c r="AJ171" s="229">
        <f t="shared" si="61"/>
        <v>143.60596811650373</v>
      </c>
      <c r="AK171" s="205"/>
      <c r="AL171" s="229">
        <f t="shared" si="62"/>
        <v>143.60596811650373</v>
      </c>
      <c r="AM171" s="205"/>
      <c r="AN171" s="229">
        <f t="shared" si="63"/>
        <v>143.60596811650373</v>
      </c>
      <c r="AO171" s="205"/>
      <c r="AP171" s="229">
        <f t="shared" ref="AP171" si="66">$D$108/1000</f>
        <v>143.60596811650373</v>
      </c>
      <c r="AQ171" s="205"/>
      <c r="AR171" s="229">
        <f t="shared" ref="AR171:CD171" si="67">$D$108/1000</f>
        <v>143.60596811650373</v>
      </c>
      <c r="AS171" s="205"/>
      <c r="AT171" s="229">
        <f t="shared" ref="AT171:CF171" si="68">$D$108/1000</f>
        <v>143.60596811650373</v>
      </c>
      <c r="AU171" s="205"/>
      <c r="AV171" s="229">
        <f t="shared" ref="AV171:CH171" si="69">$D$108/1000</f>
        <v>143.60596811650373</v>
      </c>
      <c r="AW171" s="205"/>
      <c r="AX171" s="229">
        <f t="shared" ref="AX171:CJ171" si="70">$D$108/1000</f>
        <v>143.60596811650373</v>
      </c>
      <c r="AY171" s="205"/>
      <c r="AZ171" s="229">
        <f t="shared" ref="AZ171:CL171" si="71">$D$108/1000</f>
        <v>143.60596811650373</v>
      </c>
      <c r="BA171" s="205"/>
      <c r="BB171" s="296">
        <f t="shared" ref="BB171:CN171" si="72">$D$108/1000</f>
        <v>143.60596811650373</v>
      </c>
      <c r="BC171" s="298"/>
      <c r="BD171" s="296">
        <f t="shared" ref="BD171" si="73">$D$108/1000</f>
        <v>143.60596811650373</v>
      </c>
      <c r="BE171" s="298"/>
      <c r="BF171" s="296">
        <f t="shared" ref="BF171:BT171" si="74">$D$108/1000</f>
        <v>143.60596811650373</v>
      </c>
      <c r="BG171" s="298"/>
      <c r="BH171" s="296">
        <f t="shared" ref="BH171:BV171" si="75">$D$108/1000</f>
        <v>143.60596811650373</v>
      </c>
      <c r="BI171" s="298"/>
      <c r="BJ171" s="296">
        <f t="shared" ref="BJ171:BX171" si="76">$D$108/1000</f>
        <v>143.60596811650373</v>
      </c>
      <c r="BK171" s="298"/>
      <c r="BL171" s="296">
        <f t="shared" ref="BL171:BZ171" si="77">$D$108/1000</f>
        <v>143.60596811650373</v>
      </c>
      <c r="BM171" s="298"/>
      <c r="BN171" s="296">
        <f t="shared" si="71"/>
        <v>143.60596811650373</v>
      </c>
      <c r="BO171" s="298"/>
      <c r="BP171" s="296">
        <f t="shared" ref="BP171" si="78">$D$108/1000</f>
        <v>143.60596811650373</v>
      </c>
      <c r="BQ171" s="298"/>
      <c r="BR171" s="296">
        <f t="shared" ref="BR171" si="79">$D$108/1000</f>
        <v>143.60596811650373</v>
      </c>
      <c r="BS171" s="298"/>
      <c r="BT171" s="296">
        <f t="shared" si="74"/>
        <v>143.60596811650373</v>
      </c>
      <c r="BU171" s="298"/>
      <c r="BV171" s="296">
        <f t="shared" si="75"/>
        <v>143.60596811650373</v>
      </c>
      <c r="BW171" s="298"/>
      <c r="BX171" s="296">
        <f t="shared" si="76"/>
        <v>143.60596811650373</v>
      </c>
      <c r="BY171" s="298"/>
      <c r="BZ171" s="296">
        <f t="shared" si="77"/>
        <v>143.60596811650373</v>
      </c>
      <c r="CA171" s="298"/>
      <c r="CB171" s="296">
        <f t="shared" ref="CB171" si="80">$D$108/1000</f>
        <v>143.60596811650373</v>
      </c>
      <c r="CC171" s="298"/>
      <c r="CD171" s="296">
        <f t="shared" si="67"/>
        <v>143.60596811650373</v>
      </c>
      <c r="CE171" s="298"/>
      <c r="CF171" s="296">
        <f t="shared" si="68"/>
        <v>143.60596811650373</v>
      </c>
      <c r="CG171" s="298"/>
      <c r="CH171" s="296">
        <f t="shared" si="69"/>
        <v>143.60596811650373</v>
      </c>
      <c r="CI171" s="298"/>
      <c r="CJ171" s="296">
        <f t="shared" si="70"/>
        <v>143.60596811650373</v>
      </c>
      <c r="CK171" s="298"/>
      <c r="CL171" s="296">
        <f t="shared" si="71"/>
        <v>143.60596811650373</v>
      </c>
      <c r="CM171" s="298"/>
      <c r="CN171" s="296">
        <f t="shared" si="72"/>
        <v>143.60596811650373</v>
      </c>
      <c r="CO171" s="202"/>
      <c r="CP171" s="202"/>
      <c r="CQ171" s="202"/>
      <c r="CR171" s="202"/>
      <c r="CS171" s="202"/>
      <c r="CT171" s="202"/>
      <c r="CU171" s="202"/>
      <c r="CV171" s="202"/>
    </row>
    <row r="172" spans="1:100" ht="16.5">
      <c r="A172" s="202"/>
      <c r="B172" s="202"/>
      <c r="C172" s="202"/>
      <c r="D172" s="205"/>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2"/>
      <c r="CR172" s="202"/>
      <c r="CS172" s="202"/>
      <c r="CT172" s="202"/>
      <c r="CU172" s="202"/>
      <c r="CV172" s="202"/>
    </row>
    <row r="173" spans="1:100" ht="16.5">
      <c r="A173" s="202"/>
      <c r="B173" s="202"/>
      <c r="C173" s="202"/>
      <c r="D173" s="205"/>
      <c r="E173" s="202"/>
      <c r="F173" s="202"/>
      <c r="G173" s="202"/>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row>
    <row r="174" spans="1:100" ht="16.5">
      <c r="A174" s="202"/>
      <c r="B174" s="202"/>
      <c r="C174" s="202"/>
      <c r="D174" s="205"/>
      <c r="E174" s="202"/>
      <c r="F174" s="202"/>
      <c r="G174" s="202"/>
      <c r="H174" s="202"/>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row>
    <row r="175" spans="1:100" ht="16.5">
      <c r="A175" s="202"/>
      <c r="B175" s="202"/>
      <c r="C175" s="202"/>
      <c r="D175" s="205"/>
      <c r="E175" s="202"/>
      <c r="F175" s="202"/>
      <c r="G175" s="202"/>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c r="CQ175" s="202"/>
      <c r="CR175" s="202"/>
      <c r="CS175" s="202"/>
      <c r="CT175" s="202"/>
      <c r="CU175" s="202"/>
      <c r="CV175" s="202"/>
    </row>
    <row r="176" spans="1:100" ht="16.5">
      <c r="A176" s="202"/>
      <c r="B176" s="202"/>
      <c r="C176" s="202"/>
      <c r="D176" s="205"/>
      <c r="E176" s="202"/>
      <c r="F176" s="202"/>
      <c r="G176" s="202"/>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202"/>
      <c r="BS176" s="202"/>
      <c r="BT176" s="202"/>
      <c r="BU176" s="202"/>
      <c r="BV176" s="202"/>
      <c r="BW176" s="202"/>
      <c r="BX176" s="202"/>
      <c r="BY176" s="202"/>
      <c r="BZ176" s="202"/>
      <c r="CA176" s="202"/>
      <c r="CB176" s="202"/>
      <c r="CC176" s="202"/>
      <c r="CD176" s="202"/>
      <c r="CE176" s="202"/>
      <c r="CF176" s="202"/>
      <c r="CG176" s="202"/>
      <c r="CH176" s="202"/>
      <c r="CI176" s="202"/>
      <c r="CJ176" s="202"/>
      <c r="CK176" s="202"/>
      <c r="CL176" s="202"/>
      <c r="CM176" s="202"/>
      <c r="CN176" s="202"/>
      <c r="CO176" s="202"/>
      <c r="CP176" s="202"/>
      <c r="CQ176" s="202"/>
      <c r="CR176" s="202"/>
      <c r="CS176" s="202"/>
      <c r="CT176" s="202"/>
      <c r="CU176" s="202"/>
      <c r="CV176" s="202"/>
    </row>
    <row r="177" spans="1:100" ht="16.5">
      <c r="A177" s="202"/>
      <c r="B177" s="202"/>
      <c r="C177" s="202"/>
      <c r="D177" s="205"/>
      <c r="E177" s="202"/>
      <c r="F177" s="202"/>
      <c r="G177" s="202"/>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2"/>
      <c r="AR177" s="202"/>
      <c r="AS177" s="202"/>
      <c r="AT177" s="202"/>
      <c r="AU177" s="202"/>
      <c r="AV177" s="202"/>
      <c r="AW177" s="202"/>
      <c r="AX177" s="202"/>
      <c r="AY177" s="202"/>
      <c r="AZ177" s="202"/>
      <c r="BA177" s="202"/>
      <c r="BB177" s="202"/>
      <c r="BC177" s="202"/>
      <c r="BD177" s="202"/>
      <c r="BE177" s="202"/>
      <c r="BF177" s="202"/>
      <c r="BG177" s="202"/>
      <c r="BH177" s="202"/>
      <c r="BI177" s="202"/>
      <c r="BJ177" s="202"/>
      <c r="BK177" s="202"/>
      <c r="BL177" s="202"/>
      <c r="BM177" s="202"/>
      <c r="BN177" s="202"/>
      <c r="BO177" s="202"/>
      <c r="BP177" s="202"/>
      <c r="BQ177" s="202"/>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202"/>
      <c r="CN177" s="202"/>
      <c r="CO177" s="202"/>
      <c r="CP177" s="202"/>
      <c r="CQ177" s="202"/>
      <c r="CR177" s="202"/>
      <c r="CS177" s="202"/>
      <c r="CT177" s="202"/>
      <c r="CU177" s="202"/>
      <c r="CV177" s="202"/>
    </row>
    <row r="178" spans="1:100" ht="16.5">
      <c r="A178" s="202"/>
      <c r="B178" s="202"/>
      <c r="C178" s="202"/>
      <c r="D178" s="205"/>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2"/>
      <c r="CT178" s="202"/>
      <c r="CU178" s="202"/>
      <c r="CV178" s="202"/>
    </row>
    <row r="179" spans="1:100" ht="16.5">
      <c r="A179" s="202"/>
      <c r="B179" s="202"/>
      <c r="C179" s="202"/>
      <c r="D179" s="205"/>
      <c r="E179" s="202"/>
      <c r="F179" s="202"/>
      <c r="G179" s="202"/>
      <c r="H179" s="202"/>
      <c r="I179" s="202"/>
      <c r="J179" s="202"/>
      <c r="K179" s="202"/>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2"/>
      <c r="AP179" s="202"/>
      <c r="AQ179" s="202"/>
      <c r="AR179" s="202"/>
      <c r="AS179" s="202"/>
      <c r="AT179" s="202"/>
      <c r="AU179" s="202"/>
      <c r="AV179" s="202"/>
      <c r="AW179" s="202"/>
      <c r="AX179" s="202"/>
      <c r="AY179" s="202"/>
      <c r="AZ179" s="202"/>
      <c r="BA179" s="202"/>
      <c r="BB179" s="202"/>
      <c r="BC179" s="202"/>
      <c r="BD179" s="202"/>
      <c r="BE179" s="202"/>
      <c r="BF179" s="202"/>
      <c r="BG179" s="202"/>
      <c r="BH179" s="202"/>
      <c r="BI179" s="202"/>
      <c r="BJ179" s="202"/>
      <c r="BK179" s="202"/>
      <c r="BL179" s="202"/>
      <c r="BM179" s="202"/>
      <c r="BN179" s="202"/>
      <c r="BO179" s="202"/>
      <c r="BP179" s="202"/>
      <c r="BQ179" s="202"/>
      <c r="BR179" s="202"/>
      <c r="BS179" s="202"/>
      <c r="BT179" s="202"/>
      <c r="BU179" s="202"/>
      <c r="BV179" s="202"/>
      <c r="BW179" s="202"/>
      <c r="BX179" s="202"/>
      <c r="BY179" s="202"/>
      <c r="BZ179" s="202"/>
      <c r="CA179" s="202"/>
      <c r="CB179" s="202"/>
      <c r="CC179" s="202"/>
      <c r="CD179" s="202"/>
      <c r="CE179" s="202"/>
      <c r="CF179" s="202"/>
      <c r="CG179" s="202"/>
      <c r="CH179" s="202"/>
      <c r="CI179" s="202"/>
      <c r="CJ179" s="202"/>
      <c r="CK179" s="202"/>
      <c r="CL179" s="202"/>
      <c r="CM179" s="202"/>
      <c r="CN179" s="202"/>
      <c r="CO179" s="202"/>
      <c r="CP179" s="202"/>
      <c r="CQ179" s="202"/>
      <c r="CR179" s="202"/>
      <c r="CS179" s="202"/>
      <c r="CT179" s="202"/>
      <c r="CU179" s="202"/>
      <c r="CV179" s="202"/>
    </row>
    <row r="180" spans="1:100" ht="16.5">
      <c r="A180" s="202"/>
      <c r="B180" s="202"/>
      <c r="C180" s="202"/>
      <c r="D180" s="205"/>
      <c r="E180" s="202"/>
      <c r="F180" s="202"/>
      <c r="G180" s="202"/>
      <c r="H180" s="202"/>
      <c r="I180" s="202"/>
      <c r="J180" s="202"/>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2"/>
      <c r="AP180" s="202"/>
      <c r="AQ180" s="202"/>
      <c r="AR180" s="202"/>
      <c r="AS180" s="202"/>
      <c r="AT180" s="202"/>
      <c r="AU180" s="202"/>
      <c r="AV180" s="202"/>
      <c r="AW180" s="202"/>
      <c r="AX180" s="202"/>
      <c r="AY180" s="202"/>
      <c r="AZ180" s="202"/>
      <c r="BA180" s="202"/>
      <c r="BB180" s="202"/>
      <c r="BC180" s="202"/>
      <c r="BD180" s="202"/>
      <c r="BE180" s="202"/>
      <c r="BF180" s="202"/>
      <c r="BG180" s="202"/>
      <c r="BH180" s="202"/>
      <c r="BI180" s="202"/>
      <c r="BJ180" s="202"/>
      <c r="BK180" s="202"/>
      <c r="BL180" s="202"/>
      <c r="BM180" s="202"/>
      <c r="BN180" s="202"/>
      <c r="BO180" s="202"/>
      <c r="BP180" s="202"/>
      <c r="BQ180" s="202"/>
      <c r="BR180" s="202"/>
      <c r="BS180" s="202"/>
      <c r="BT180" s="202"/>
      <c r="BU180" s="202"/>
      <c r="BV180" s="202"/>
      <c r="BW180" s="202"/>
      <c r="BX180" s="202"/>
      <c r="BY180" s="202"/>
      <c r="BZ180" s="202"/>
      <c r="CA180" s="202"/>
      <c r="CB180" s="202"/>
      <c r="CC180" s="202"/>
      <c r="CD180" s="202"/>
      <c r="CE180" s="202"/>
      <c r="CF180" s="202"/>
      <c r="CG180" s="202"/>
      <c r="CH180" s="202"/>
      <c r="CI180" s="202"/>
      <c r="CJ180" s="202"/>
      <c r="CK180" s="202"/>
      <c r="CL180" s="202"/>
      <c r="CM180" s="202"/>
      <c r="CN180" s="202"/>
      <c r="CO180" s="202"/>
      <c r="CP180" s="202"/>
      <c r="CQ180" s="202"/>
      <c r="CR180" s="202"/>
      <c r="CS180" s="202"/>
      <c r="CT180" s="202"/>
      <c r="CU180" s="202"/>
      <c r="CV180" s="202"/>
    </row>
    <row r="181" spans="1:100" ht="16.5">
      <c r="A181" s="202"/>
      <c r="B181" s="202"/>
      <c r="C181" s="202"/>
      <c r="D181" s="205"/>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202"/>
      <c r="AV181" s="202"/>
      <c r="AW181" s="202"/>
      <c r="AX181" s="202"/>
      <c r="AY181" s="202"/>
      <c r="AZ181" s="202"/>
      <c r="BA181" s="202"/>
      <c r="BB181" s="202"/>
      <c r="BC181" s="202"/>
      <c r="BD181" s="202"/>
      <c r="BE181" s="202"/>
      <c r="BF181" s="202"/>
      <c r="BG181" s="202"/>
      <c r="BH181" s="202"/>
      <c r="BI181" s="202"/>
      <c r="BJ181" s="202"/>
      <c r="BK181" s="202"/>
      <c r="BL181" s="202"/>
      <c r="BM181" s="202"/>
      <c r="BN181" s="202"/>
      <c r="BO181" s="202"/>
      <c r="BP181" s="202"/>
      <c r="BQ181" s="202"/>
      <c r="BR181" s="202"/>
      <c r="BS181" s="202"/>
      <c r="BT181" s="202"/>
      <c r="BU181" s="202"/>
      <c r="BV181" s="202"/>
      <c r="BW181" s="202"/>
      <c r="BX181" s="202"/>
      <c r="BY181" s="202"/>
      <c r="BZ181" s="202"/>
      <c r="CA181" s="202"/>
      <c r="CB181" s="202"/>
      <c r="CC181" s="202"/>
      <c r="CD181" s="202"/>
      <c r="CE181" s="202"/>
      <c r="CF181" s="202"/>
      <c r="CG181" s="202"/>
      <c r="CH181" s="202"/>
      <c r="CI181" s="202"/>
      <c r="CJ181" s="202"/>
      <c r="CK181" s="202"/>
      <c r="CL181" s="202"/>
      <c r="CM181" s="202"/>
      <c r="CN181" s="202"/>
      <c r="CO181" s="202"/>
      <c r="CP181" s="202"/>
      <c r="CQ181" s="202"/>
      <c r="CR181" s="202"/>
      <c r="CS181" s="202"/>
      <c r="CT181" s="202"/>
      <c r="CU181" s="202"/>
      <c r="CV181" s="202"/>
    </row>
  </sheetData>
  <mergeCells count="3">
    <mergeCell ref="B13:B16"/>
    <mergeCell ref="G19:J19"/>
    <mergeCell ref="G27:J27"/>
  </mergeCells>
  <pageMargins left="0.7" right="0.7" top="0.75" bottom="0.75" header="0.3" footer="0.3"/>
  <pageSetup paperSize="9" orientation="portrait"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531CE-8E1F-4762-891A-0607CB245A4B}">
  <sheetPr codeName="Sheet14"/>
  <dimension ref="A1:BE258"/>
  <sheetViews>
    <sheetView zoomScale="85" zoomScaleNormal="85" workbookViewId="0">
      <selection activeCell="C18" sqref="C18:C21"/>
    </sheetView>
  </sheetViews>
  <sheetFormatPr defaultColWidth="8" defaultRowHeight="16" outlineLevelRow="1"/>
  <cols>
    <col min="1" max="1" width="9.83203125" style="36" customWidth="1"/>
    <col min="2" max="2" width="32.33203125" style="36" customWidth="1"/>
    <col min="3" max="3" width="27.33203125" style="36" customWidth="1"/>
    <col min="4" max="4" width="22" style="36" customWidth="1"/>
    <col min="5" max="5" width="9.58203125" style="36" customWidth="1"/>
    <col min="6" max="6" width="9.08203125" style="36" customWidth="1"/>
    <col min="7" max="7" width="7.58203125" style="36" customWidth="1"/>
    <col min="8" max="8" width="8.58203125" style="36" customWidth="1"/>
    <col min="9" max="48" width="7.58203125" style="36" customWidth="1"/>
    <col min="49" max="49" width="8.58203125" style="36" bestFit="1" customWidth="1"/>
    <col min="50" max="52" width="8.08203125" style="36" bestFit="1" customWidth="1"/>
    <col min="53" max="55" width="8.58203125" style="36" bestFit="1" customWidth="1"/>
    <col min="56" max="16384" width="8" style="36"/>
  </cols>
  <sheetData>
    <row r="1" spans="1:57" s="14" customFormat="1" ht="19.5">
      <c r="A1" s="14" t="s">
        <v>535</v>
      </c>
    </row>
    <row r="2" spans="1:57" s="14" customFormat="1" ht="19.5">
      <c r="A2" s="14" t="s">
        <v>0</v>
      </c>
    </row>
    <row r="3" spans="1:57" s="14" customFormat="1" ht="19.5"/>
    <row r="4" spans="1:57" s="14" customFormat="1" ht="19.5"/>
    <row r="6" spans="1:57">
      <c r="B6" s="129">
        <f>'Option summary'!A16</f>
        <v>0</v>
      </c>
      <c r="C6" s="129">
        <f>'Option summary'!C16</f>
        <v>0</v>
      </c>
      <c r="D6" s="129"/>
      <c r="E6" s="129"/>
      <c r="F6" s="129"/>
      <c r="G6" s="129"/>
      <c r="H6" s="129"/>
      <c r="I6" s="129"/>
      <c r="J6" s="129"/>
    </row>
    <row r="7" spans="1:57" ht="16.5" thickBot="1"/>
    <row r="8" spans="1:57" ht="32">
      <c r="B8" s="162" t="s">
        <v>304</v>
      </c>
      <c r="C8" s="163" t="s">
        <v>305</v>
      </c>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57">
      <c r="B9" s="165">
        <v>10</v>
      </c>
      <c r="C9" s="166">
        <f>N87</f>
        <v>0</v>
      </c>
      <c r="E9" s="167"/>
      <c r="H9" s="168"/>
      <c r="T9" s="164"/>
    </row>
    <row r="10" spans="1:57">
      <c r="B10" s="165">
        <v>20</v>
      </c>
      <c r="C10" s="166">
        <f>X87</f>
        <v>0</v>
      </c>
    </row>
    <row r="11" spans="1:57">
      <c r="B11" s="165">
        <v>30</v>
      </c>
      <c r="C11" s="166">
        <f>AH87</f>
        <v>0</v>
      </c>
    </row>
    <row r="12" spans="1:57">
      <c r="B12" s="165">
        <v>45</v>
      </c>
      <c r="C12" s="166">
        <f>AW87</f>
        <v>0</v>
      </c>
    </row>
    <row r="13" spans="1:57">
      <c r="B13" s="169">
        <v>48</v>
      </c>
      <c r="C13" s="166">
        <f>BE87</f>
        <v>0</v>
      </c>
    </row>
    <row r="14" spans="1:57">
      <c r="B14" s="170"/>
      <c r="C14" s="166"/>
    </row>
    <row r="15" spans="1:57" ht="17" thickBot="1">
      <c r="B15" s="171" t="s">
        <v>306</v>
      </c>
      <c r="C15" s="172">
        <v>2024</v>
      </c>
      <c r="E15" s="130" t="s">
        <v>179</v>
      </c>
      <c r="F15" s="131"/>
      <c r="G15" s="131"/>
      <c r="H15" s="131"/>
      <c r="I15" s="131"/>
      <c r="J15" s="130" t="s">
        <v>180</v>
      </c>
      <c r="K15" s="131"/>
      <c r="L15" s="131"/>
      <c r="M15" s="131"/>
      <c r="N15" s="131"/>
      <c r="O15" s="130" t="s">
        <v>181</v>
      </c>
      <c r="P15" s="131"/>
      <c r="Q15" s="131"/>
      <c r="R15" s="131"/>
      <c r="S15" s="131"/>
      <c r="T15" s="130" t="s">
        <v>182</v>
      </c>
      <c r="U15" s="131"/>
      <c r="V15" s="131"/>
      <c r="W15" s="131"/>
      <c r="X15" s="131"/>
      <c r="Y15" s="130" t="s">
        <v>183</v>
      </c>
      <c r="Z15" s="131"/>
      <c r="AA15" s="131"/>
      <c r="AB15" s="131"/>
      <c r="AC15" s="132"/>
      <c r="AD15" s="130" t="s">
        <v>184</v>
      </c>
      <c r="AE15" s="131"/>
      <c r="AF15" s="131"/>
      <c r="AG15" s="132"/>
      <c r="AH15" s="130" t="s">
        <v>185</v>
      </c>
      <c r="AI15" s="131"/>
      <c r="AJ15" s="131"/>
      <c r="AK15" s="132"/>
      <c r="AL15" s="130" t="s">
        <v>186</v>
      </c>
      <c r="AM15" s="131"/>
      <c r="AN15" s="131"/>
      <c r="AO15" s="132"/>
      <c r="AP15" s="130" t="s">
        <v>187</v>
      </c>
      <c r="AQ15" s="131"/>
      <c r="AR15" s="131"/>
      <c r="AS15" s="132"/>
      <c r="AT15" s="130" t="s">
        <v>188</v>
      </c>
      <c r="AU15" s="131"/>
      <c r="AV15" s="131"/>
      <c r="AW15" s="132"/>
      <c r="AX15" s="130" t="s">
        <v>189</v>
      </c>
      <c r="AY15" s="131"/>
      <c r="AZ15" s="131"/>
      <c r="BA15" s="132"/>
      <c r="BB15" s="130" t="s">
        <v>190</v>
      </c>
      <c r="BC15" s="131"/>
      <c r="BD15" s="131"/>
      <c r="BE15" s="132"/>
    </row>
    <row r="16" spans="1:57">
      <c r="D16" s="36">
        <v>0</v>
      </c>
      <c r="E16" s="133">
        <v>1</v>
      </c>
      <c r="F16" s="134">
        <v>2</v>
      </c>
      <c r="G16" s="133">
        <v>3</v>
      </c>
      <c r="H16" s="134">
        <v>4</v>
      </c>
      <c r="I16" s="133">
        <v>5</v>
      </c>
      <c r="J16" s="134">
        <v>6</v>
      </c>
      <c r="K16" s="133">
        <v>7</v>
      </c>
      <c r="L16" s="134">
        <v>8</v>
      </c>
      <c r="M16" s="133">
        <v>9</v>
      </c>
      <c r="N16" s="134">
        <v>10</v>
      </c>
      <c r="O16" s="133">
        <v>11</v>
      </c>
      <c r="P16" s="134">
        <v>12</v>
      </c>
      <c r="Q16" s="133">
        <v>13</v>
      </c>
      <c r="R16" s="134">
        <v>14</v>
      </c>
      <c r="S16" s="133">
        <v>15</v>
      </c>
      <c r="T16" s="134">
        <v>16</v>
      </c>
      <c r="U16" s="133">
        <v>17</v>
      </c>
      <c r="V16" s="134">
        <v>18</v>
      </c>
      <c r="W16" s="133">
        <v>19</v>
      </c>
      <c r="X16" s="134">
        <v>20</v>
      </c>
      <c r="Y16" s="133">
        <v>21</v>
      </c>
      <c r="Z16" s="134">
        <v>22</v>
      </c>
      <c r="AA16" s="133">
        <v>23</v>
      </c>
      <c r="AB16" s="134">
        <v>24</v>
      </c>
      <c r="AC16" s="133">
        <v>25</v>
      </c>
      <c r="AD16" s="134">
        <v>26</v>
      </c>
      <c r="AE16" s="133">
        <v>27</v>
      </c>
      <c r="AF16" s="134">
        <v>28</v>
      </c>
      <c r="AG16" s="133">
        <v>29</v>
      </c>
      <c r="AH16" s="134">
        <v>30</v>
      </c>
      <c r="AI16" s="133">
        <v>31</v>
      </c>
      <c r="AJ16" s="134">
        <v>32</v>
      </c>
      <c r="AK16" s="133">
        <v>33</v>
      </c>
      <c r="AL16" s="134">
        <v>34</v>
      </c>
      <c r="AM16" s="133">
        <v>35</v>
      </c>
      <c r="AN16" s="134">
        <v>36</v>
      </c>
      <c r="AO16" s="133">
        <v>37</v>
      </c>
      <c r="AP16" s="134">
        <v>38</v>
      </c>
      <c r="AQ16" s="133">
        <v>39</v>
      </c>
      <c r="AR16" s="134">
        <v>40</v>
      </c>
      <c r="AS16" s="133">
        <v>41</v>
      </c>
      <c r="AT16" s="134">
        <v>42</v>
      </c>
      <c r="AU16" s="133">
        <v>43</v>
      </c>
      <c r="AV16" s="134">
        <v>44</v>
      </c>
      <c r="AW16" s="133">
        <v>45</v>
      </c>
      <c r="AX16" s="134">
        <v>46</v>
      </c>
      <c r="AY16" s="133">
        <v>47</v>
      </c>
      <c r="AZ16" s="134">
        <v>48</v>
      </c>
      <c r="BA16" s="133">
        <v>49</v>
      </c>
      <c r="BB16" s="134">
        <v>50</v>
      </c>
      <c r="BC16" s="133">
        <v>51</v>
      </c>
      <c r="BD16" s="134">
        <v>52</v>
      </c>
      <c r="BE16" s="133">
        <v>53</v>
      </c>
    </row>
    <row r="17" spans="1:57">
      <c r="C17" s="36" t="s">
        <v>191</v>
      </c>
      <c r="D17" s="36" t="s">
        <v>192</v>
      </c>
      <c r="E17" s="36">
        <v>2024</v>
      </c>
      <c r="F17" s="36">
        <v>2025</v>
      </c>
      <c r="G17" s="36">
        <v>2026</v>
      </c>
      <c r="H17" s="36">
        <v>2027</v>
      </c>
      <c r="I17" s="36">
        <v>2028</v>
      </c>
      <c r="J17" s="36">
        <v>2029</v>
      </c>
      <c r="K17" s="36">
        <v>2030</v>
      </c>
      <c r="L17" s="36">
        <v>2031</v>
      </c>
      <c r="M17" s="36">
        <v>2032</v>
      </c>
      <c r="N17" s="36">
        <v>2033</v>
      </c>
      <c r="O17" s="36">
        <v>2034</v>
      </c>
      <c r="P17" s="36">
        <v>2035</v>
      </c>
      <c r="Q17" s="36">
        <v>2036</v>
      </c>
      <c r="R17" s="36">
        <v>2037</v>
      </c>
      <c r="S17" s="36">
        <v>2038</v>
      </c>
      <c r="T17" s="36">
        <v>2039</v>
      </c>
      <c r="U17" s="36">
        <v>2040</v>
      </c>
      <c r="V17" s="36">
        <v>2041</v>
      </c>
      <c r="W17" s="36">
        <v>2042</v>
      </c>
      <c r="X17" s="36">
        <v>2043</v>
      </c>
      <c r="Y17" s="36">
        <v>2044</v>
      </c>
      <c r="Z17" s="36">
        <v>2045</v>
      </c>
      <c r="AA17" s="36">
        <v>2046</v>
      </c>
      <c r="AB17" s="36">
        <v>2047</v>
      </c>
      <c r="AC17" s="36">
        <v>2048</v>
      </c>
      <c r="AD17" s="36">
        <v>2049</v>
      </c>
      <c r="AE17" s="36">
        <v>2050</v>
      </c>
      <c r="AF17" s="36">
        <v>2051</v>
      </c>
      <c r="AG17" s="36">
        <v>2052</v>
      </c>
      <c r="AH17" s="36">
        <v>2053</v>
      </c>
      <c r="AI17" s="36">
        <v>2054</v>
      </c>
      <c r="AJ17" s="36">
        <v>2055</v>
      </c>
      <c r="AK17" s="36">
        <v>2056</v>
      </c>
      <c r="AL17" s="36">
        <v>2057</v>
      </c>
      <c r="AM17" s="36">
        <v>2058</v>
      </c>
      <c r="AN17" s="36">
        <v>2059</v>
      </c>
      <c r="AO17" s="36">
        <v>2060</v>
      </c>
      <c r="AP17" s="36">
        <v>2061</v>
      </c>
      <c r="AQ17" s="36">
        <v>2062</v>
      </c>
      <c r="AR17" s="36">
        <v>2063</v>
      </c>
      <c r="AS17" s="36">
        <v>2064</v>
      </c>
      <c r="AT17" s="36">
        <v>2065</v>
      </c>
      <c r="AU17" s="36">
        <v>2066</v>
      </c>
      <c r="AV17" s="36">
        <v>2067</v>
      </c>
      <c r="AW17" s="36">
        <v>2068</v>
      </c>
      <c r="AX17" s="36">
        <v>2069</v>
      </c>
      <c r="AY17" s="36">
        <v>2070</v>
      </c>
      <c r="AZ17" s="36">
        <v>2071</v>
      </c>
      <c r="BA17" s="36">
        <v>2072</v>
      </c>
      <c r="BB17" s="36">
        <v>2073</v>
      </c>
      <c r="BC17" s="36">
        <v>2074</v>
      </c>
      <c r="BD17" s="36">
        <v>2075</v>
      </c>
      <c r="BE17" s="36">
        <v>2076</v>
      </c>
    </row>
    <row r="18" spans="1:57">
      <c r="A18" s="334" t="s">
        <v>193</v>
      </c>
      <c r="B18" s="135" t="s">
        <v>249</v>
      </c>
      <c r="C18" s="173" t="s">
        <v>195</v>
      </c>
      <c r="D18" s="135" t="s">
        <v>196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row>
    <row r="19" spans="1:57">
      <c r="A19" s="335"/>
      <c r="B19" s="135" t="s">
        <v>249</v>
      </c>
      <c r="C19" s="173" t="s">
        <v>195</v>
      </c>
      <c r="D19" s="135" t="s">
        <v>196</v>
      </c>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row>
    <row r="20" spans="1:57">
      <c r="A20" s="335"/>
      <c r="B20" s="135" t="s">
        <v>198</v>
      </c>
      <c r="C20" s="173" t="s">
        <v>195</v>
      </c>
      <c r="D20" s="135" t="s">
        <v>196</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row>
    <row r="21" spans="1:57">
      <c r="A21" s="335"/>
      <c r="B21" s="135" t="s">
        <v>198</v>
      </c>
      <c r="C21" s="173" t="s">
        <v>195</v>
      </c>
      <c r="D21" s="135" t="s">
        <v>196</v>
      </c>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row>
    <row r="22" spans="1:57">
      <c r="A22" s="335"/>
      <c r="B22" s="135" t="s">
        <v>198</v>
      </c>
      <c r="C22" s="173" t="s">
        <v>195</v>
      </c>
      <c r="D22" s="135" t="s">
        <v>196</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row>
    <row r="23" spans="1:57" ht="16.5" thickBot="1">
      <c r="A23" s="336"/>
      <c r="B23" s="137" t="s">
        <v>199</v>
      </c>
      <c r="C23" s="174"/>
      <c r="D23" s="138" t="s">
        <v>196</v>
      </c>
      <c r="E23" s="139">
        <f>SUM(E18:E22)</f>
        <v>0</v>
      </c>
      <c r="F23" s="139">
        <f t="shared" ref="F23:BE23" si="0">SUM(F18:F22)</f>
        <v>0</v>
      </c>
      <c r="G23" s="139">
        <f t="shared" si="0"/>
        <v>0</v>
      </c>
      <c r="H23" s="139">
        <f t="shared" si="0"/>
        <v>0</v>
      </c>
      <c r="I23" s="139">
        <f t="shared" si="0"/>
        <v>0</v>
      </c>
      <c r="J23" s="139">
        <f t="shared" si="0"/>
        <v>0</v>
      </c>
      <c r="K23" s="139">
        <f t="shared" si="0"/>
        <v>0</v>
      </c>
      <c r="L23" s="139">
        <f t="shared" si="0"/>
        <v>0</v>
      </c>
      <c r="M23" s="139">
        <f t="shared" si="0"/>
        <v>0</v>
      </c>
      <c r="N23" s="139">
        <f t="shared" si="0"/>
        <v>0</v>
      </c>
      <c r="O23" s="139">
        <f t="shared" si="0"/>
        <v>0</v>
      </c>
      <c r="P23" s="139">
        <f t="shared" si="0"/>
        <v>0</v>
      </c>
      <c r="Q23" s="139">
        <f t="shared" si="0"/>
        <v>0</v>
      </c>
      <c r="R23" s="139">
        <f t="shared" si="0"/>
        <v>0</v>
      </c>
      <c r="S23" s="139">
        <f t="shared" si="0"/>
        <v>0</v>
      </c>
      <c r="T23" s="139">
        <f t="shared" si="0"/>
        <v>0</v>
      </c>
      <c r="U23" s="139">
        <f t="shared" si="0"/>
        <v>0</v>
      </c>
      <c r="V23" s="139">
        <f t="shared" si="0"/>
        <v>0</v>
      </c>
      <c r="W23" s="139">
        <f t="shared" si="0"/>
        <v>0</v>
      </c>
      <c r="X23" s="139">
        <f t="shared" si="0"/>
        <v>0</v>
      </c>
      <c r="Y23" s="139">
        <f t="shared" si="0"/>
        <v>0</v>
      </c>
      <c r="Z23" s="139">
        <f t="shared" si="0"/>
        <v>0</v>
      </c>
      <c r="AA23" s="139">
        <f t="shared" si="0"/>
        <v>0</v>
      </c>
      <c r="AB23" s="139">
        <f t="shared" si="0"/>
        <v>0</v>
      </c>
      <c r="AC23" s="139">
        <f t="shared" si="0"/>
        <v>0</v>
      </c>
      <c r="AD23" s="139">
        <f t="shared" si="0"/>
        <v>0</v>
      </c>
      <c r="AE23" s="139">
        <f t="shared" si="0"/>
        <v>0</v>
      </c>
      <c r="AF23" s="139">
        <f t="shared" si="0"/>
        <v>0</v>
      </c>
      <c r="AG23" s="139">
        <f t="shared" si="0"/>
        <v>0</v>
      </c>
      <c r="AH23" s="139">
        <f t="shared" si="0"/>
        <v>0</v>
      </c>
      <c r="AI23" s="139">
        <f t="shared" si="0"/>
        <v>0</v>
      </c>
      <c r="AJ23" s="139">
        <f t="shared" si="0"/>
        <v>0</v>
      </c>
      <c r="AK23" s="139">
        <f t="shared" si="0"/>
        <v>0</v>
      </c>
      <c r="AL23" s="139">
        <f t="shared" si="0"/>
        <v>0</v>
      </c>
      <c r="AM23" s="139">
        <f t="shared" si="0"/>
        <v>0</v>
      </c>
      <c r="AN23" s="139">
        <f t="shared" si="0"/>
        <v>0</v>
      </c>
      <c r="AO23" s="139">
        <f t="shared" si="0"/>
        <v>0</v>
      </c>
      <c r="AP23" s="139">
        <f t="shared" si="0"/>
        <v>0</v>
      </c>
      <c r="AQ23" s="139">
        <f t="shared" si="0"/>
        <v>0</v>
      </c>
      <c r="AR23" s="139">
        <f t="shared" si="0"/>
        <v>0</v>
      </c>
      <c r="AS23" s="139">
        <f t="shared" si="0"/>
        <v>0</v>
      </c>
      <c r="AT23" s="139">
        <f t="shared" si="0"/>
        <v>0</v>
      </c>
      <c r="AU23" s="139">
        <f t="shared" si="0"/>
        <v>0</v>
      </c>
      <c r="AV23" s="139">
        <f t="shared" si="0"/>
        <v>0</v>
      </c>
      <c r="AW23" s="139">
        <f t="shared" si="0"/>
        <v>0</v>
      </c>
      <c r="AX23" s="139">
        <f t="shared" si="0"/>
        <v>0</v>
      </c>
      <c r="AY23" s="139">
        <f t="shared" si="0"/>
        <v>0</v>
      </c>
      <c r="AZ23" s="139">
        <f t="shared" si="0"/>
        <v>0</v>
      </c>
      <c r="BA23" s="139">
        <f t="shared" si="0"/>
        <v>0</v>
      </c>
      <c r="BB23" s="139">
        <f t="shared" si="0"/>
        <v>0</v>
      </c>
      <c r="BC23" s="139">
        <f t="shared" si="0"/>
        <v>0</v>
      </c>
      <c r="BD23" s="139">
        <f t="shared" si="0"/>
        <v>0</v>
      </c>
      <c r="BE23" s="139">
        <f t="shared" si="0"/>
        <v>0</v>
      </c>
    </row>
    <row r="24" spans="1:57">
      <c r="A24" s="341" t="s">
        <v>312</v>
      </c>
      <c r="B24" s="135" t="s">
        <v>194</v>
      </c>
      <c r="C24" s="168"/>
      <c r="D24" s="36" t="s">
        <v>196</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1:57">
      <c r="A25" s="341"/>
      <c r="B25" s="135" t="s">
        <v>197</v>
      </c>
      <c r="C25" s="168"/>
      <c r="D25" s="36" t="s">
        <v>196</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1:57">
      <c r="A26" s="341"/>
      <c r="B26" s="135" t="s">
        <v>198</v>
      </c>
      <c r="C26" s="173" t="s">
        <v>195</v>
      </c>
      <c r="D26" s="36" t="s">
        <v>196</v>
      </c>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row>
    <row r="27" spans="1:57">
      <c r="A27" s="341"/>
      <c r="B27" s="135" t="s">
        <v>198</v>
      </c>
      <c r="C27" s="173" t="s">
        <v>195</v>
      </c>
      <c r="D27" s="36" t="s">
        <v>196</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1:57">
      <c r="A28" s="341"/>
      <c r="B28" s="135" t="s">
        <v>198</v>
      </c>
      <c r="C28" s="173" t="s">
        <v>195</v>
      </c>
      <c r="D28" s="36" t="s">
        <v>196</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1:57">
      <c r="A29" s="341"/>
      <c r="B29" s="135" t="s">
        <v>198</v>
      </c>
      <c r="C29" s="173" t="s">
        <v>195</v>
      </c>
      <c r="D29" s="36" t="s">
        <v>196</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1:57">
      <c r="A30" s="342"/>
      <c r="B30" s="135" t="s">
        <v>315</v>
      </c>
      <c r="C30" s="168"/>
      <c r="D30" s="36" t="s">
        <v>196</v>
      </c>
      <c r="E30" s="176">
        <f>SUM(E24:E29)</f>
        <v>0</v>
      </c>
      <c r="F30" s="176">
        <f t="shared" ref="F30:BE30" si="1">SUM(F24:F29)</f>
        <v>0</v>
      </c>
      <c r="G30" s="176">
        <f t="shared" si="1"/>
        <v>0</v>
      </c>
      <c r="H30" s="176">
        <f t="shared" si="1"/>
        <v>0</v>
      </c>
      <c r="I30" s="176">
        <f t="shared" si="1"/>
        <v>0</v>
      </c>
      <c r="J30" s="176">
        <f t="shared" si="1"/>
        <v>0</v>
      </c>
      <c r="K30" s="176">
        <f t="shared" si="1"/>
        <v>0</v>
      </c>
      <c r="L30" s="176">
        <f t="shared" si="1"/>
        <v>0</v>
      </c>
      <c r="M30" s="176">
        <f t="shared" si="1"/>
        <v>0</v>
      </c>
      <c r="N30" s="176">
        <f t="shared" si="1"/>
        <v>0</v>
      </c>
      <c r="O30" s="176">
        <f t="shared" si="1"/>
        <v>0</v>
      </c>
      <c r="P30" s="176">
        <f t="shared" si="1"/>
        <v>0</v>
      </c>
      <c r="Q30" s="176">
        <f t="shared" si="1"/>
        <v>0</v>
      </c>
      <c r="R30" s="176">
        <f t="shared" si="1"/>
        <v>0</v>
      </c>
      <c r="S30" s="176">
        <f t="shared" si="1"/>
        <v>0</v>
      </c>
      <c r="T30" s="176">
        <f t="shared" si="1"/>
        <v>0</v>
      </c>
      <c r="U30" s="176">
        <f t="shared" si="1"/>
        <v>0</v>
      </c>
      <c r="V30" s="176">
        <f t="shared" si="1"/>
        <v>0</v>
      </c>
      <c r="W30" s="176">
        <f t="shared" si="1"/>
        <v>0</v>
      </c>
      <c r="X30" s="176">
        <f t="shared" si="1"/>
        <v>0</v>
      </c>
      <c r="Y30" s="176">
        <f t="shared" si="1"/>
        <v>0</v>
      </c>
      <c r="Z30" s="176">
        <f t="shared" si="1"/>
        <v>0</v>
      </c>
      <c r="AA30" s="176">
        <f t="shared" si="1"/>
        <v>0</v>
      </c>
      <c r="AB30" s="176">
        <f t="shared" si="1"/>
        <v>0</v>
      </c>
      <c r="AC30" s="176">
        <f t="shared" si="1"/>
        <v>0</v>
      </c>
      <c r="AD30" s="176">
        <f t="shared" si="1"/>
        <v>0</v>
      </c>
      <c r="AE30" s="176">
        <f t="shared" si="1"/>
        <v>0</v>
      </c>
      <c r="AF30" s="176">
        <f t="shared" si="1"/>
        <v>0</v>
      </c>
      <c r="AG30" s="176">
        <f t="shared" si="1"/>
        <v>0</v>
      </c>
      <c r="AH30" s="176">
        <f t="shared" si="1"/>
        <v>0</v>
      </c>
      <c r="AI30" s="176">
        <f t="shared" si="1"/>
        <v>0</v>
      </c>
      <c r="AJ30" s="176">
        <f t="shared" si="1"/>
        <v>0</v>
      </c>
      <c r="AK30" s="176">
        <f t="shared" si="1"/>
        <v>0</v>
      </c>
      <c r="AL30" s="176">
        <f t="shared" si="1"/>
        <v>0</v>
      </c>
      <c r="AM30" s="176">
        <f t="shared" si="1"/>
        <v>0</v>
      </c>
      <c r="AN30" s="176">
        <f t="shared" si="1"/>
        <v>0</v>
      </c>
      <c r="AO30" s="176">
        <f t="shared" si="1"/>
        <v>0</v>
      </c>
      <c r="AP30" s="176">
        <f t="shared" si="1"/>
        <v>0</v>
      </c>
      <c r="AQ30" s="176">
        <f t="shared" si="1"/>
        <v>0</v>
      </c>
      <c r="AR30" s="176">
        <f t="shared" si="1"/>
        <v>0</v>
      </c>
      <c r="AS30" s="176">
        <f t="shared" si="1"/>
        <v>0</v>
      </c>
      <c r="AT30" s="176">
        <f t="shared" si="1"/>
        <v>0</v>
      </c>
      <c r="AU30" s="176">
        <f t="shared" si="1"/>
        <v>0</v>
      </c>
      <c r="AV30" s="176">
        <f t="shared" si="1"/>
        <v>0</v>
      </c>
      <c r="AW30" s="176">
        <f t="shared" si="1"/>
        <v>0</v>
      </c>
      <c r="AX30" s="176">
        <f t="shared" si="1"/>
        <v>0</v>
      </c>
      <c r="AY30" s="176">
        <f t="shared" si="1"/>
        <v>0</v>
      </c>
      <c r="AZ30" s="176">
        <f t="shared" si="1"/>
        <v>0</v>
      </c>
      <c r="BA30" s="176">
        <f t="shared" si="1"/>
        <v>0</v>
      </c>
      <c r="BB30" s="176">
        <f t="shared" si="1"/>
        <v>0</v>
      </c>
      <c r="BC30" s="176">
        <f t="shared" si="1"/>
        <v>0</v>
      </c>
      <c r="BD30" s="176">
        <f t="shared" si="1"/>
        <v>0</v>
      </c>
      <c r="BE30" s="176">
        <f t="shared" si="1"/>
        <v>0</v>
      </c>
    </row>
    <row r="31" spans="1:57" ht="16.5" thickBot="1">
      <c r="A31" s="177"/>
      <c r="B31" s="178" t="s">
        <v>316</v>
      </c>
      <c r="C31" s="179" t="s">
        <v>317</v>
      </c>
      <c r="D31" s="178" t="s">
        <v>196</v>
      </c>
      <c r="E31" s="139">
        <f>E23+E30</f>
        <v>0</v>
      </c>
      <c r="F31" s="139">
        <f t="shared" ref="F31:BE31" si="2">F23+F30</f>
        <v>0</v>
      </c>
      <c r="G31" s="139">
        <f t="shared" si="2"/>
        <v>0</v>
      </c>
      <c r="H31" s="139">
        <f t="shared" si="2"/>
        <v>0</v>
      </c>
      <c r="I31" s="139">
        <f t="shared" si="2"/>
        <v>0</v>
      </c>
      <c r="J31" s="139">
        <f t="shared" si="2"/>
        <v>0</v>
      </c>
      <c r="K31" s="139">
        <f t="shared" si="2"/>
        <v>0</v>
      </c>
      <c r="L31" s="139">
        <f t="shared" si="2"/>
        <v>0</v>
      </c>
      <c r="M31" s="139">
        <f t="shared" si="2"/>
        <v>0</v>
      </c>
      <c r="N31" s="139">
        <f t="shared" si="2"/>
        <v>0</v>
      </c>
      <c r="O31" s="139">
        <f t="shared" si="2"/>
        <v>0</v>
      </c>
      <c r="P31" s="139">
        <f t="shared" si="2"/>
        <v>0</v>
      </c>
      <c r="Q31" s="139">
        <f t="shared" si="2"/>
        <v>0</v>
      </c>
      <c r="R31" s="139">
        <f t="shared" si="2"/>
        <v>0</v>
      </c>
      <c r="S31" s="139">
        <f t="shared" si="2"/>
        <v>0</v>
      </c>
      <c r="T31" s="139">
        <f t="shared" si="2"/>
        <v>0</v>
      </c>
      <c r="U31" s="139">
        <f t="shared" si="2"/>
        <v>0</v>
      </c>
      <c r="V31" s="139">
        <f t="shared" si="2"/>
        <v>0</v>
      </c>
      <c r="W31" s="139">
        <f t="shared" si="2"/>
        <v>0</v>
      </c>
      <c r="X31" s="139">
        <f t="shared" si="2"/>
        <v>0</v>
      </c>
      <c r="Y31" s="139">
        <f t="shared" si="2"/>
        <v>0</v>
      </c>
      <c r="Z31" s="139">
        <f t="shared" si="2"/>
        <v>0</v>
      </c>
      <c r="AA31" s="139">
        <f t="shared" si="2"/>
        <v>0</v>
      </c>
      <c r="AB31" s="139">
        <f t="shared" si="2"/>
        <v>0</v>
      </c>
      <c r="AC31" s="139">
        <f t="shared" si="2"/>
        <v>0</v>
      </c>
      <c r="AD31" s="139">
        <f t="shared" si="2"/>
        <v>0</v>
      </c>
      <c r="AE31" s="139">
        <f t="shared" si="2"/>
        <v>0</v>
      </c>
      <c r="AF31" s="139">
        <f t="shared" si="2"/>
        <v>0</v>
      </c>
      <c r="AG31" s="139">
        <f t="shared" si="2"/>
        <v>0</v>
      </c>
      <c r="AH31" s="139">
        <f t="shared" si="2"/>
        <v>0</v>
      </c>
      <c r="AI31" s="139">
        <f t="shared" si="2"/>
        <v>0</v>
      </c>
      <c r="AJ31" s="139">
        <f t="shared" si="2"/>
        <v>0</v>
      </c>
      <c r="AK31" s="139">
        <f t="shared" si="2"/>
        <v>0</v>
      </c>
      <c r="AL31" s="139">
        <f t="shared" si="2"/>
        <v>0</v>
      </c>
      <c r="AM31" s="139">
        <f t="shared" si="2"/>
        <v>0</v>
      </c>
      <c r="AN31" s="139">
        <f t="shared" si="2"/>
        <v>0</v>
      </c>
      <c r="AO31" s="139">
        <f t="shared" si="2"/>
        <v>0</v>
      </c>
      <c r="AP31" s="139">
        <f t="shared" si="2"/>
        <v>0</v>
      </c>
      <c r="AQ31" s="139">
        <f t="shared" si="2"/>
        <v>0</v>
      </c>
      <c r="AR31" s="139">
        <f t="shared" si="2"/>
        <v>0</v>
      </c>
      <c r="AS31" s="139">
        <f t="shared" si="2"/>
        <v>0</v>
      </c>
      <c r="AT31" s="139">
        <f t="shared" si="2"/>
        <v>0</v>
      </c>
      <c r="AU31" s="139">
        <f t="shared" si="2"/>
        <v>0</v>
      </c>
      <c r="AV31" s="139">
        <f t="shared" si="2"/>
        <v>0</v>
      </c>
      <c r="AW31" s="139">
        <f t="shared" si="2"/>
        <v>0</v>
      </c>
      <c r="AX31" s="139">
        <f t="shared" si="2"/>
        <v>0</v>
      </c>
      <c r="AY31" s="139">
        <f t="shared" si="2"/>
        <v>0</v>
      </c>
      <c r="AZ31" s="139">
        <f t="shared" si="2"/>
        <v>0</v>
      </c>
      <c r="BA31" s="139">
        <f t="shared" si="2"/>
        <v>0</v>
      </c>
      <c r="BB31" s="139">
        <f t="shared" si="2"/>
        <v>0</v>
      </c>
      <c r="BC31" s="139">
        <f t="shared" si="2"/>
        <v>0</v>
      </c>
      <c r="BD31" s="139">
        <f t="shared" si="2"/>
        <v>0</v>
      </c>
      <c r="BE31" s="139">
        <f t="shared" si="2"/>
        <v>0</v>
      </c>
    </row>
    <row r="32" spans="1:57">
      <c r="A32" s="180"/>
      <c r="B32" s="36" t="s">
        <v>318</v>
      </c>
      <c r="C32" s="168" t="s">
        <v>319</v>
      </c>
      <c r="D32" s="36" t="s">
        <v>223</v>
      </c>
      <c r="E32" s="181">
        <v>0.7</v>
      </c>
      <c r="F32" s="181">
        <v>0.7</v>
      </c>
      <c r="G32" s="181">
        <v>0.7</v>
      </c>
      <c r="H32" s="181">
        <v>0.7</v>
      </c>
      <c r="I32" s="181">
        <v>0.7</v>
      </c>
      <c r="J32" s="181">
        <v>0.7</v>
      </c>
      <c r="K32" s="181">
        <v>0.7</v>
      </c>
      <c r="L32" s="181">
        <v>0.7</v>
      </c>
      <c r="M32" s="181">
        <v>0.7</v>
      </c>
      <c r="N32" s="181">
        <v>0.7</v>
      </c>
      <c r="O32" s="181">
        <v>0.7</v>
      </c>
      <c r="P32" s="181">
        <v>0.7</v>
      </c>
      <c r="Q32" s="181">
        <v>0.7</v>
      </c>
      <c r="R32" s="181">
        <v>0.7</v>
      </c>
      <c r="S32" s="181">
        <v>0.7</v>
      </c>
      <c r="T32" s="181">
        <v>0.7</v>
      </c>
      <c r="U32" s="181">
        <v>0.7</v>
      </c>
      <c r="V32" s="181">
        <v>0.7</v>
      </c>
      <c r="W32" s="181">
        <v>0.7</v>
      </c>
      <c r="X32" s="181">
        <v>0.7</v>
      </c>
      <c r="Y32" s="181">
        <v>0.7</v>
      </c>
      <c r="Z32" s="181">
        <v>0.7</v>
      </c>
      <c r="AA32" s="181">
        <v>0.7</v>
      </c>
      <c r="AB32" s="181">
        <v>0.7</v>
      </c>
      <c r="AC32" s="181">
        <v>0.7</v>
      </c>
      <c r="AD32" s="181">
        <v>0.7</v>
      </c>
      <c r="AE32" s="181">
        <v>0.7</v>
      </c>
      <c r="AF32" s="181">
        <v>0.7</v>
      </c>
      <c r="AG32" s="181">
        <v>0.7</v>
      </c>
      <c r="AH32" s="181">
        <v>0.7</v>
      </c>
      <c r="AI32" s="181">
        <v>0.7</v>
      </c>
      <c r="AJ32" s="181">
        <v>0.7</v>
      </c>
      <c r="AK32" s="181">
        <v>0.7</v>
      </c>
      <c r="AL32" s="181">
        <v>0.7</v>
      </c>
      <c r="AM32" s="181">
        <v>0.7</v>
      </c>
      <c r="AN32" s="181">
        <v>0.7</v>
      </c>
      <c r="AO32" s="181">
        <v>0.7</v>
      </c>
      <c r="AP32" s="181">
        <v>0.7</v>
      </c>
      <c r="AQ32" s="181">
        <v>0.7</v>
      </c>
      <c r="AR32" s="181">
        <v>0.7</v>
      </c>
      <c r="AS32" s="181">
        <v>0.7</v>
      </c>
      <c r="AT32" s="181">
        <v>0.7</v>
      </c>
      <c r="AU32" s="181">
        <v>0.7</v>
      </c>
      <c r="AV32" s="181">
        <v>0.7</v>
      </c>
      <c r="AW32" s="181">
        <v>0.7</v>
      </c>
    </row>
    <row r="33" spans="1:57">
      <c r="A33" s="180"/>
      <c r="B33" s="36" t="s">
        <v>320</v>
      </c>
      <c r="C33" s="36" t="s">
        <v>321</v>
      </c>
      <c r="D33" s="36" t="s">
        <v>196</v>
      </c>
      <c r="E33" s="140">
        <f>E31*E32</f>
        <v>0</v>
      </c>
      <c r="F33" s="140">
        <f t="shared" ref="F33:AW33" si="3">F31*F32</f>
        <v>0</v>
      </c>
      <c r="G33" s="140">
        <f t="shared" si="3"/>
        <v>0</v>
      </c>
      <c r="H33" s="140">
        <f t="shared" si="3"/>
        <v>0</v>
      </c>
      <c r="I33" s="140">
        <f t="shared" si="3"/>
        <v>0</v>
      </c>
      <c r="J33" s="140">
        <f t="shared" si="3"/>
        <v>0</v>
      </c>
      <c r="K33" s="140">
        <f t="shared" si="3"/>
        <v>0</v>
      </c>
      <c r="L33" s="140">
        <f t="shared" si="3"/>
        <v>0</v>
      </c>
      <c r="M33" s="140">
        <f t="shared" si="3"/>
        <v>0</v>
      </c>
      <c r="N33" s="140">
        <f t="shared" si="3"/>
        <v>0</v>
      </c>
      <c r="O33" s="140">
        <f t="shared" si="3"/>
        <v>0</v>
      </c>
      <c r="P33" s="140">
        <f t="shared" si="3"/>
        <v>0</v>
      </c>
      <c r="Q33" s="140">
        <f t="shared" si="3"/>
        <v>0</v>
      </c>
      <c r="R33" s="140">
        <f t="shared" si="3"/>
        <v>0</v>
      </c>
      <c r="S33" s="140">
        <f t="shared" si="3"/>
        <v>0</v>
      </c>
      <c r="T33" s="140">
        <f t="shared" si="3"/>
        <v>0</v>
      </c>
      <c r="U33" s="140">
        <f t="shared" si="3"/>
        <v>0</v>
      </c>
      <c r="V33" s="140">
        <f t="shared" si="3"/>
        <v>0</v>
      </c>
      <c r="W33" s="140">
        <f t="shared" si="3"/>
        <v>0</v>
      </c>
      <c r="X33" s="140">
        <f t="shared" si="3"/>
        <v>0</v>
      </c>
      <c r="Y33" s="140">
        <f t="shared" si="3"/>
        <v>0</v>
      </c>
      <c r="Z33" s="140">
        <f t="shared" si="3"/>
        <v>0</v>
      </c>
      <c r="AA33" s="140">
        <f t="shared" si="3"/>
        <v>0</v>
      </c>
      <c r="AB33" s="140">
        <f t="shared" si="3"/>
        <v>0</v>
      </c>
      <c r="AC33" s="140">
        <f t="shared" si="3"/>
        <v>0</v>
      </c>
      <c r="AD33" s="140">
        <f t="shared" si="3"/>
        <v>0</v>
      </c>
      <c r="AE33" s="140">
        <f t="shared" si="3"/>
        <v>0</v>
      </c>
      <c r="AF33" s="140">
        <f t="shared" si="3"/>
        <v>0</v>
      </c>
      <c r="AG33" s="140">
        <f t="shared" si="3"/>
        <v>0</v>
      </c>
      <c r="AH33" s="140">
        <f t="shared" si="3"/>
        <v>0</v>
      </c>
      <c r="AI33" s="140">
        <f t="shared" si="3"/>
        <v>0</v>
      </c>
      <c r="AJ33" s="140">
        <f t="shared" si="3"/>
        <v>0</v>
      </c>
      <c r="AK33" s="140">
        <f t="shared" si="3"/>
        <v>0</v>
      </c>
      <c r="AL33" s="140">
        <f t="shared" si="3"/>
        <v>0</v>
      </c>
      <c r="AM33" s="140">
        <f t="shared" si="3"/>
        <v>0</v>
      </c>
      <c r="AN33" s="140">
        <f t="shared" si="3"/>
        <v>0</v>
      </c>
      <c r="AO33" s="140">
        <f t="shared" si="3"/>
        <v>0</v>
      </c>
      <c r="AP33" s="140">
        <f t="shared" si="3"/>
        <v>0</v>
      </c>
      <c r="AQ33" s="140">
        <f t="shared" si="3"/>
        <v>0</v>
      </c>
      <c r="AR33" s="140">
        <f t="shared" si="3"/>
        <v>0</v>
      </c>
      <c r="AS33" s="140">
        <f t="shared" si="3"/>
        <v>0</v>
      </c>
      <c r="AT33" s="140">
        <f t="shared" si="3"/>
        <v>0</v>
      </c>
      <c r="AU33" s="140">
        <f t="shared" si="3"/>
        <v>0</v>
      </c>
      <c r="AV33" s="140">
        <f t="shared" si="3"/>
        <v>0</v>
      </c>
      <c r="AW33" s="140">
        <f t="shared" si="3"/>
        <v>0</v>
      </c>
      <c r="AX33" s="140"/>
      <c r="AY33" s="140"/>
      <c r="AZ33" s="140"/>
      <c r="BA33" s="140"/>
      <c r="BB33" s="140"/>
      <c r="BC33" s="140"/>
      <c r="BD33" s="140"/>
    </row>
    <row r="34" spans="1:57" ht="16.149999999999999" customHeight="1">
      <c r="A34" s="180"/>
      <c r="B34" s="36" t="s">
        <v>322</v>
      </c>
      <c r="C34" s="36" t="s">
        <v>323</v>
      </c>
      <c r="D34" s="36" t="s">
        <v>196</v>
      </c>
      <c r="E34" s="140">
        <f>E31-E33</f>
        <v>0</v>
      </c>
      <c r="F34" s="140">
        <f t="shared" ref="F34:AW34" si="4">F31-F33</f>
        <v>0</v>
      </c>
      <c r="G34" s="140">
        <f t="shared" si="4"/>
        <v>0</v>
      </c>
      <c r="H34" s="140">
        <f t="shared" si="4"/>
        <v>0</v>
      </c>
      <c r="I34" s="140">
        <f t="shared" si="4"/>
        <v>0</v>
      </c>
      <c r="J34" s="140">
        <f t="shared" si="4"/>
        <v>0</v>
      </c>
      <c r="K34" s="140">
        <f t="shared" si="4"/>
        <v>0</v>
      </c>
      <c r="L34" s="140">
        <f t="shared" si="4"/>
        <v>0</v>
      </c>
      <c r="M34" s="140">
        <f t="shared" si="4"/>
        <v>0</v>
      </c>
      <c r="N34" s="140">
        <f t="shared" si="4"/>
        <v>0</v>
      </c>
      <c r="O34" s="140">
        <f t="shared" si="4"/>
        <v>0</v>
      </c>
      <c r="P34" s="140">
        <f t="shared" si="4"/>
        <v>0</v>
      </c>
      <c r="Q34" s="140">
        <f t="shared" si="4"/>
        <v>0</v>
      </c>
      <c r="R34" s="140">
        <f t="shared" si="4"/>
        <v>0</v>
      </c>
      <c r="S34" s="140">
        <f t="shared" si="4"/>
        <v>0</v>
      </c>
      <c r="T34" s="140">
        <f t="shared" si="4"/>
        <v>0</v>
      </c>
      <c r="U34" s="140">
        <f t="shared" si="4"/>
        <v>0</v>
      </c>
      <c r="V34" s="140">
        <f t="shared" si="4"/>
        <v>0</v>
      </c>
      <c r="W34" s="140">
        <f t="shared" si="4"/>
        <v>0</v>
      </c>
      <c r="X34" s="140">
        <f t="shared" si="4"/>
        <v>0</v>
      </c>
      <c r="Y34" s="140">
        <f t="shared" si="4"/>
        <v>0</v>
      </c>
      <c r="Z34" s="140">
        <f t="shared" si="4"/>
        <v>0</v>
      </c>
      <c r="AA34" s="140">
        <f t="shared" si="4"/>
        <v>0</v>
      </c>
      <c r="AB34" s="140">
        <f t="shared" si="4"/>
        <v>0</v>
      </c>
      <c r="AC34" s="140">
        <f t="shared" si="4"/>
        <v>0</v>
      </c>
      <c r="AD34" s="140">
        <f t="shared" si="4"/>
        <v>0</v>
      </c>
      <c r="AE34" s="140">
        <f t="shared" si="4"/>
        <v>0</v>
      </c>
      <c r="AF34" s="140">
        <f t="shared" si="4"/>
        <v>0</v>
      </c>
      <c r="AG34" s="140">
        <f t="shared" si="4"/>
        <v>0</v>
      </c>
      <c r="AH34" s="140">
        <f t="shared" si="4"/>
        <v>0</v>
      </c>
      <c r="AI34" s="140">
        <f t="shared" si="4"/>
        <v>0</v>
      </c>
      <c r="AJ34" s="140">
        <f t="shared" si="4"/>
        <v>0</v>
      </c>
      <c r="AK34" s="140">
        <f t="shared" si="4"/>
        <v>0</v>
      </c>
      <c r="AL34" s="140">
        <f t="shared" si="4"/>
        <v>0</v>
      </c>
      <c r="AM34" s="140">
        <f t="shared" si="4"/>
        <v>0</v>
      </c>
      <c r="AN34" s="140">
        <f t="shared" si="4"/>
        <v>0</v>
      </c>
      <c r="AO34" s="140">
        <f t="shared" si="4"/>
        <v>0</v>
      </c>
      <c r="AP34" s="140">
        <f t="shared" si="4"/>
        <v>0</v>
      </c>
      <c r="AQ34" s="140">
        <f t="shared" si="4"/>
        <v>0</v>
      </c>
      <c r="AR34" s="140">
        <f t="shared" si="4"/>
        <v>0</v>
      </c>
      <c r="AS34" s="140">
        <f t="shared" si="4"/>
        <v>0</v>
      </c>
      <c r="AT34" s="140">
        <f t="shared" si="4"/>
        <v>0</v>
      </c>
      <c r="AU34" s="140">
        <f t="shared" si="4"/>
        <v>0</v>
      </c>
      <c r="AV34" s="140">
        <f t="shared" si="4"/>
        <v>0</v>
      </c>
      <c r="AW34" s="140">
        <f t="shared" si="4"/>
        <v>0</v>
      </c>
      <c r="AX34" s="140"/>
      <c r="AY34" s="140"/>
      <c r="AZ34" s="140"/>
      <c r="BA34" s="140"/>
      <c r="BB34" s="140"/>
      <c r="BC34" s="140"/>
      <c r="BD34" s="140"/>
    </row>
    <row r="35" spans="1:57" ht="16.5" hidden="1" customHeight="1" outlineLevel="1">
      <c r="A35" s="180"/>
      <c r="B35" s="36" t="s">
        <v>324</v>
      </c>
      <c r="C35" s="36" t="s">
        <v>325</v>
      </c>
      <c r="D35" s="36" t="s">
        <v>196</v>
      </c>
      <c r="F35" s="140">
        <f>$E$33/'Fixed Data'!$E$13</f>
        <v>0</v>
      </c>
      <c r="G35" s="140">
        <f>$E$33/'Fixed Data'!$E$13</f>
        <v>0</v>
      </c>
      <c r="H35" s="140">
        <f>$E$33/'Fixed Data'!$E$13</f>
        <v>0</v>
      </c>
      <c r="I35" s="140">
        <f>$E$33/'Fixed Data'!$E$13</f>
        <v>0</v>
      </c>
      <c r="J35" s="140">
        <f>$E$33/'Fixed Data'!$E$13</f>
        <v>0</v>
      </c>
      <c r="K35" s="140">
        <f>$E$33/'Fixed Data'!$E$13</f>
        <v>0</v>
      </c>
      <c r="L35" s="140">
        <f>$E$33/'Fixed Data'!$E$13</f>
        <v>0</v>
      </c>
      <c r="M35" s="140">
        <f>$E$33/'Fixed Data'!$E$13</f>
        <v>0</v>
      </c>
      <c r="N35" s="140">
        <f>$E$33/'Fixed Data'!$E$13</f>
        <v>0</v>
      </c>
      <c r="O35" s="140">
        <f>$E$33/'Fixed Data'!$E$13</f>
        <v>0</v>
      </c>
      <c r="P35" s="140">
        <f>$E$33/'Fixed Data'!$E$13</f>
        <v>0</v>
      </c>
      <c r="Q35" s="140">
        <f>$E$33/'Fixed Data'!$E$13</f>
        <v>0</v>
      </c>
      <c r="R35" s="140">
        <f>$E$33/'Fixed Data'!$E$13</f>
        <v>0</v>
      </c>
      <c r="S35" s="140">
        <f>$E$33/'Fixed Data'!$E$13</f>
        <v>0</v>
      </c>
      <c r="T35" s="140">
        <f>$E$33/'Fixed Data'!$E$13</f>
        <v>0</v>
      </c>
      <c r="U35" s="140">
        <f>$E$33/'Fixed Data'!$E$13</f>
        <v>0</v>
      </c>
      <c r="V35" s="140">
        <f>$E$33/'Fixed Data'!$E$13</f>
        <v>0</v>
      </c>
      <c r="W35" s="140">
        <f>$E$33/'Fixed Data'!$E$13</f>
        <v>0</v>
      </c>
      <c r="X35" s="140">
        <f>$E$33/'Fixed Data'!$E$13</f>
        <v>0</v>
      </c>
      <c r="Y35" s="140">
        <f>$E$33/'Fixed Data'!$E$13</f>
        <v>0</v>
      </c>
      <c r="Z35" s="140">
        <f>$E$33/'Fixed Data'!$E$13</f>
        <v>0</v>
      </c>
      <c r="AA35" s="140">
        <f>$E$33/'Fixed Data'!$E$13</f>
        <v>0</v>
      </c>
      <c r="AB35" s="140">
        <f>$E$33/'Fixed Data'!$E$13</f>
        <v>0</v>
      </c>
      <c r="AC35" s="140">
        <f>$E$33/'Fixed Data'!$E$13</f>
        <v>0</v>
      </c>
      <c r="AD35" s="140">
        <f>$E$33/'Fixed Data'!$E$13</f>
        <v>0</v>
      </c>
      <c r="AE35" s="140">
        <f>$E$33/'Fixed Data'!$E$13</f>
        <v>0</v>
      </c>
      <c r="AF35" s="140">
        <f>$E$33/'Fixed Data'!$E$13</f>
        <v>0</v>
      </c>
      <c r="AG35" s="140">
        <f>$E$33/'Fixed Data'!$E$13</f>
        <v>0</v>
      </c>
      <c r="AH35" s="140">
        <f>$E$33/'Fixed Data'!$E$13</f>
        <v>0</v>
      </c>
      <c r="AI35" s="140">
        <f>$E$33/'Fixed Data'!$E$13</f>
        <v>0</v>
      </c>
      <c r="AJ35" s="140">
        <f>$E$33/'Fixed Data'!$E$13</f>
        <v>0</v>
      </c>
      <c r="AK35" s="140">
        <f>$E$33/'Fixed Data'!$E$13</f>
        <v>0</v>
      </c>
      <c r="AL35" s="140">
        <f>$E$33/'Fixed Data'!$E$13</f>
        <v>0</v>
      </c>
      <c r="AM35" s="140">
        <f>$E$33/'Fixed Data'!$E$13</f>
        <v>0</v>
      </c>
      <c r="AN35" s="140">
        <f>$E$33/'Fixed Data'!$E$13</f>
        <v>0</v>
      </c>
      <c r="AO35" s="140">
        <f>$E$33/'Fixed Data'!$E$13</f>
        <v>0</v>
      </c>
      <c r="AP35" s="140">
        <f>$E$33/'Fixed Data'!$E$13</f>
        <v>0</v>
      </c>
      <c r="AQ35" s="140">
        <f>$E$33/'Fixed Data'!$E$13</f>
        <v>0</v>
      </c>
      <c r="AR35" s="140">
        <f>$E$33/'Fixed Data'!$E$13</f>
        <v>0</v>
      </c>
      <c r="AS35" s="140">
        <f>$E$33/'Fixed Data'!$E$13</f>
        <v>0</v>
      </c>
      <c r="AT35" s="140">
        <f>$E$33/'Fixed Data'!$E$13</f>
        <v>0</v>
      </c>
      <c r="AU35" s="140">
        <f>$E$33/'Fixed Data'!$E$13</f>
        <v>0</v>
      </c>
      <c r="AV35" s="140">
        <f>$E$33/'Fixed Data'!$E$13</f>
        <v>0</v>
      </c>
      <c r="AW35" s="140">
        <f>$E$33/'Fixed Data'!$E$13</f>
        <v>0</v>
      </c>
      <c r="AX35" s="140">
        <f>$E$33/'Fixed Data'!$E$13</f>
        <v>0</v>
      </c>
      <c r="AY35" s="140"/>
      <c r="AZ35" s="140"/>
      <c r="BA35" s="140"/>
      <c r="BB35" s="140"/>
      <c r="BC35" s="140"/>
      <c r="BD35" s="140"/>
    </row>
    <row r="36" spans="1:57" ht="16.5" hidden="1" customHeight="1" outlineLevel="1">
      <c r="A36" s="180"/>
      <c r="B36" s="36" t="s">
        <v>326</v>
      </c>
      <c r="C36" s="36" t="s">
        <v>327</v>
      </c>
      <c r="D36" s="36" t="s">
        <v>196</v>
      </c>
      <c r="F36" s="140"/>
      <c r="G36" s="140">
        <f>$F$33/'Fixed Data'!$E$13</f>
        <v>0</v>
      </c>
      <c r="H36" s="140">
        <f>$F$33/'Fixed Data'!$E$13</f>
        <v>0</v>
      </c>
      <c r="I36" s="140">
        <f>$F$33/'Fixed Data'!$E$13</f>
        <v>0</v>
      </c>
      <c r="J36" s="140">
        <f>$F$33/'Fixed Data'!$E$13</f>
        <v>0</v>
      </c>
      <c r="K36" s="140">
        <f>$F$33/'Fixed Data'!$E$13</f>
        <v>0</v>
      </c>
      <c r="L36" s="140">
        <f>$F$33/'Fixed Data'!$E$13</f>
        <v>0</v>
      </c>
      <c r="M36" s="140">
        <f>$F$33/'Fixed Data'!$E$13</f>
        <v>0</v>
      </c>
      <c r="N36" s="140">
        <f>$F$33/'Fixed Data'!$E$13</f>
        <v>0</v>
      </c>
      <c r="O36" s="140">
        <f>$F$33/'Fixed Data'!$E$13</f>
        <v>0</v>
      </c>
      <c r="P36" s="140">
        <f>$F$33/'Fixed Data'!$E$13</f>
        <v>0</v>
      </c>
      <c r="Q36" s="140">
        <f>$F$33/'Fixed Data'!$E$13</f>
        <v>0</v>
      </c>
      <c r="R36" s="140">
        <f>$F$33/'Fixed Data'!$E$13</f>
        <v>0</v>
      </c>
      <c r="S36" s="140">
        <f>$F$33/'Fixed Data'!$E$13</f>
        <v>0</v>
      </c>
      <c r="T36" s="140">
        <f>$F$33/'Fixed Data'!$E$13</f>
        <v>0</v>
      </c>
      <c r="U36" s="140">
        <f>$F$33/'Fixed Data'!$E$13</f>
        <v>0</v>
      </c>
      <c r="V36" s="140">
        <f>$F$33/'Fixed Data'!$E$13</f>
        <v>0</v>
      </c>
      <c r="W36" s="140">
        <f>$F$33/'Fixed Data'!$E$13</f>
        <v>0</v>
      </c>
      <c r="X36" s="140">
        <f>$F$33/'Fixed Data'!$E$13</f>
        <v>0</v>
      </c>
      <c r="Y36" s="140">
        <f>$F$33/'Fixed Data'!$E$13</f>
        <v>0</v>
      </c>
      <c r="Z36" s="140">
        <f>$F$33/'Fixed Data'!$E$13</f>
        <v>0</v>
      </c>
      <c r="AA36" s="140">
        <f>$F$33/'Fixed Data'!$E$13</f>
        <v>0</v>
      </c>
      <c r="AB36" s="140">
        <f>$F$33/'Fixed Data'!$E$13</f>
        <v>0</v>
      </c>
      <c r="AC36" s="140">
        <f>$F$33/'Fixed Data'!$E$13</f>
        <v>0</v>
      </c>
      <c r="AD36" s="140">
        <f>$F$33/'Fixed Data'!$E$13</f>
        <v>0</v>
      </c>
      <c r="AE36" s="140">
        <f>$F$33/'Fixed Data'!$E$13</f>
        <v>0</v>
      </c>
      <c r="AF36" s="140">
        <f>$F$33/'Fixed Data'!$E$13</f>
        <v>0</v>
      </c>
      <c r="AG36" s="140">
        <f>$F$33/'Fixed Data'!$E$13</f>
        <v>0</v>
      </c>
      <c r="AH36" s="140">
        <f>$F$33/'Fixed Data'!$E$13</f>
        <v>0</v>
      </c>
      <c r="AI36" s="140">
        <f>$F$33/'Fixed Data'!$E$13</f>
        <v>0</v>
      </c>
      <c r="AJ36" s="140">
        <f>$F$33/'Fixed Data'!$E$13</f>
        <v>0</v>
      </c>
      <c r="AK36" s="140">
        <f>$F$33/'Fixed Data'!$E$13</f>
        <v>0</v>
      </c>
      <c r="AL36" s="140">
        <f>$F$33/'Fixed Data'!$E$13</f>
        <v>0</v>
      </c>
      <c r="AM36" s="140">
        <f>$F$33/'Fixed Data'!$E$13</f>
        <v>0</v>
      </c>
      <c r="AN36" s="140">
        <f>$F$33/'Fixed Data'!$E$13</f>
        <v>0</v>
      </c>
      <c r="AO36" s="140">
        <f>$F$33/'Fixed Data'!$E$13</f>
        <v>0</v>
      </c>
      <c r="AP36" s="140">
        <f>$F$33/'Fixed Data'!$E$13</f>
        <v>0</v>
      </c>
      <c r="AQ36" s="140">
        <f>$F$33/'Fixed Data'!$E$13</f>
        <v>0</v>
      </c>
      <c r="AR36" s="140">
        <f>$F$33/'Fixed Data'!$E$13</f>
        <v>0</v>
      </c>
      <c r="AS36" s="140">
        <f>$F$33/'Fixed Data'!$E$13</f>
        <v>0</v>
      </c>
      <c r="AT36" s="140">
        <f>$F$33/'Fixed Data'!$E$13</f>
        <v>0</v>
      </c>
      <c r="AU36" s="140">
        <f>$F$33/'Fixed Data'!$E$13</f>
        <v>0</v>
      </c>
      <c r="AV36" s="140">
        <f>$F$33/'Fixed Data'!$E$13</f>
        <v>0</v>
      </c>
      <c r="AW36" s="140">
        <f>$F$33/'Fixed Data'!$E$13</f>
        <v>0</v>
      </c>
      <c r="AX36" s="140">
        <f>$F$33/'Fixed Data'!$E$13</f>
        <v>0</v>
      </c>
      <c r="AY36" s="140">
        <f>$F$33/'Fixed Data'!$E$13</f>
        <v>0</v>
      </c>
      <c r="AZ36" s="140"/>
      <c r="BA36" s="140"/>
      <c r="BB36" s="140"/>
      <c r="BC36" s="140"/>
      <c r="BD36" s="140"/>
    </row>
    <row r="37" spans="1:57" ht="16.5" hidden="1" customHeight="1" outlineLevel="1">
      <c r="A37" s="180"/>
      <c r="B37" s="36" t="s">
        <v>328</v>
      </c>
      <c r="C37" s="36" t="s">
        <v>329</v>
      </c>
      <c r="D37" s="36" t="s">
        <v>196</v>
      </c>
      <c r="F37" s="140"/>
      <c r="G37" s="140"/>
      <c r="H37" s="140">
        <f>$G$33/'Fixed Data'!$E$13</f>
        <v>0</v>
      </c>
      <c r="I37" s="140">
        <f>$G$33/'Fixed Data'!$E$13</f>
        <v>0</v>
      </c>
      <c r="J37" s="140">
        <f>$G$33/'Fixed Data'!$E$13</f>
        <v>0</v>
      </c>
      <c r="K37" s="140">
        <f>$G$33/'Fixed Data'!$E$13</f>
        <v>0</v>
      </c>
      <c r="L37" s="140">
        <f>$G$33/'Fixed Data'!$E$13</f>
        <v>0</v>
      </c>
      <c r="M37" s="140">
        <f>$G$33/'Fixed Data'!$E$13</f>
        <v>0</v>
      </c>
      <c r="N37" s="140">
        <f>$G$33/'Fixed Data'!$E$13</f>
        <v>0</v>
      </c>
      <c r="O37" s="140">
        <f>$G$33/'Fixed Data'!$E$13</f>
        <v>0</v>
      </c>
      <c r="P37" s="140">
        <f>$G$33/'Fixed Data'!$E$13</f>
        <v>0</v>
      </c>
      <c r="Q37" s="140">
        <f>$G$33/'Fixed Data'!$E$13</f>
        <v>0</v>
      </c>
      <c r="R37" s="140">
        <f>$G$33/'Fixed Data'!$E$13</f>
        <v>0</v>
      </c>
      <c r="S37" s="140">
        <f>$G$33/'Fixed Data'!$E$13</f>
        <v>0</v>
      </c>
      <c r="T37" s="140">
        <f>$G$33/'Fixed Data'!$E$13</f>
        <v>0</v>
      </c>
      <c r="U37" s="140">
        <f>$G$33/'Fixed Data'!$E$13</f>
        <v>0</v>
      </c>
      <c r="V37" s="140">
        <f>$G$33/'Fixed Data'!$E$13</f>
        <v>0</v>
      </c>
      <c r="W37" s="140">
        <f>$G$33/'Fixed Data'!$E$13</f>
        <v>0</v>
      </c>
      <c r="X37" s="140">
        <f>$G$33/'Fixed Data'!$E$13</f>
        <v>0</v>
      </c>
      <c r="Y37" s="140">
        <f>$G$33/'Fixed Data'!$E$13</f>
        <v>0</v>
      </c>
      <c r="Z37" s="140">
        <f>$G$33/'Fixed Data'!$E$13</f>
        <v>0</v>
      </c>
      <c r="AA37" s="140">
        <f>$G$33/'Fixed Data'!$E$13</f>
        <v>0</v>
      </c>
      <c r="AB37" s="140">
        <f>$G$33/'Fixed Data'!$E$13</f>
        <v>0</v>
      </c>
      <c r="AC37" s="140">
        <f>$G$33/'Fixed Data'!$E$13</f>
        <v>0</v>
      </c>
      <c r="AD37" s="140">
        <f>$G$33/'Fixed Data'!$E$13</f>
        <v>0</v>
      </c>
      <c r="AE37" s="140">
        <f>$G$33/'Fixed Data'!$E$13</f>
        <v>0</v>
      </c>
      <c r="AF37" s="140">
        <f>$G$33/'Fixed Data'!$E$13</f>
        <v>0</v>
      </c>
      <c r="AG37" s="140">
        <f>$G$33/'Fixed Data'!$E$13</f>
        <v>0</v>
      </c>
      <c r="AH37" s="140">
        <f>$G$33/'Fixed Data'!$E$13</f>
        <v>0</v>
      </c>
      <c r="AI37" s="140">
        <f>$G$33/'Fixed Data'!$E$13</f>
        <v>0</v>
      </c>
      <c r="AJ37" s="140">
        <f>$G$33/'Fixed Data'!$E$13</f>
        <v>0</v>
      </c>
      <c r="AK37" s="140">
        <f>$G$33/'Fixed Data'!$E$13</f>
        <v>0</v>
      </c>
      <c r="AL37" s="140">
        <f>$G$33/'Fixed Data'!$E$13</f>
        <v>0</v>
      </c>
      <c r="AM37" s="140">
        <f>$G$33/'Fixed Data'!$E$13</f>
        <v>0</v>
      </c>
      <c r="AN37" s="140">
        <f>$G$33/'Fixed Data'!$E$13</f>
        <v>0</v>
      </c>
      <c r="AO37" s="140">
        <f>$G$33/'Fixed Data'!$E$13</f>
        <v>0</v>
      </c>
      <c r="AP37" s="140">
        <f>$G$33/'Fixed Data'!$E$13</f>
        <v>0</v>
      </c>
      <c r="AQ37" s="140">
        <f>$G$33/'Fixed Data'!$E$13</f>
        <v>0</v>
      </c>
      <c r="AR37" s="140">
        <f>$G$33/'Fixed Data'!$E$13</f>
        <v>0</v>
      </c>
      <c r="AS37" s="140">
        <f>$G$33/'Fixed Data'!$E$13</f>
        <v>0</v>
      </c>
      <c r="AT37" s="140">
        <f>$G$33/'Fixed Data'!$E$13</f>
        <v>0</v>
      </c>
      <c r="AU37" s="140">
        <f>$G$33/'Fixed Data'!$E$13</f>
        <v>0</v>
      </c>
      <c r="AV37" s="140">
        <f>$G$33/'Fixed Data'!$E$13</f>
        <v>0</v>
      </c>
      <c r="AW37" s="140">
        <f>$G$33/'Fixed Data'!$E$13</f>
        <v>0</v>
      </c>
      <c r="AX37" s="140">
        <f>$G$33/'Fixed Data'!$E$13</f>
        <v>0</v>
      </c>
      <c r="AY37" s="140">
        <f>$G$33/'Fixed Data'!$E$13</f>
        <v>0</v>
      </c>
      <c r="AZ37" s="140">
        <f>$G$33/'Fixed Data'!$E$13</f>
        <v>0</v>
      </c>
      <c r="BA37" s="140"/>
      <c r="BB37" s="140"/>
      <c r="BC37" s="140"/>
      <c r="BD37" s="140"/>
    </row>
    <row r="38" spans="1:57" ht="16.5" hidden="1" customHeight="1" outlineLevel="1">
      <c r="A38" s="180"/>
      <c r="B38" s="36" t="s">
        <v>330</v>
      </c>
      <c r="C38" s="36" t="s">
        <v>331</v>
      </c>
      <c r="D38" s="36" t="s">
        <v>196</v>
      </c>
      <c r="F38" s="140"/>
      <c r="G38" s="140"/>
      <c r="H38" s="140"/>
      <c r="I38" s="140">
        <f>$H$33/'Fixed Data'!$E$13</f>
        <v>0</v>
      </c>
      <c r="J38" s="140">
        <f>$H$33/'Fixed Data'!$E$13</f>
        <v>0</v>
      </c>
      <c r="K38" s="140">
        <f>$H$33/'Fixed Data'!$E$13</f>
        <v>0</v>
      </c>
      <c r="L38" s="140">
        <f>$H$33/'Fixed Data'!$E$13</f>
        <v>0</v>
      </c>
      <c r="M38" s="140">
        <f>$H$33/'Fixed Data'!$E$13</f>
        <v>0</v>
      </c>
      <c r="N38" s="140">
        <f>$H$33/'Fixed Data'!$E$13</f>
        <v>0</v>
      </c>
      <c r="O38" s="140">
        <f>$H$33/'Fixed Data'!$E$13</f>
        <v>0</v>
      </c>
      <c r="P38" s="140">
        <f>$H$33/'Fixed Data'!$E$13</f>
        <v>0</v>
      </c>
      <c r="Q38" s="140">
        <f>$H$33/'Fixed Data'!$E$13</f>
        <v>0</v>
      </c>
      <c r="R38" s="140">
        <f>$H$33/'Fixed Data'!$E$13</f>
        <v>0</v>
      </c>
      <c r="S38" s="140">
        <f>$H$33/'Fixed Data'!$E$13</f>
        <v>0</v>
      </c>
      <c r="T38" s="140">
        <f>$H$33/'Fixed Data'!$E$13</f>
        <v>0</v>
      </c>
      <c r="U38" s="140">
        <f>$H$33/'Fixed Data'!$E$13</f>
        <v>0</v>
      </c>
      <c r="V38" s="140">
        <f>$H$33/'Fixed Data'!$E$13</f>
        <v>0</v>
      </c>
      <c r="W38" s="140">
        <f>$H$33/'Fixed Data'!$E$13</f>
        <v>0</v>
      </c>
      <c r="X38" s="140">
        <f>$H$33/'Fixed Data'!$E$13</f>
        <v>0</v>
      </c>
      <c r="Y38" s="140">
        <f>$H$33/'Fixed Data'!$E$13</f>
        <v>0</v>
      </c>
      <c r="Z38" s="140">
        <f>$H$33/'Fixed Data'!$E$13</f>
        <v>0</v>
      </c>
      <c r="AA38" s="140">
        <f>$H$33/'Fixed Data'!$E$13</f>
        <v>0</v>
      </c>
      <c r="AB38" s="140">
        <f>$H$33/'Fixed Data'!$E$13</f>
        <v>0</v>
      </c>
      <c r="AC38" s="140">
        <f>$H$33/'Fixed Data'!$E$13</f>
        <v>0</v>
      </c>
      <c r="AD38" s="140">
        <f>$H$33/'Fixed Data'!$E$13</f>
        <v>0</v>
      </c>
      <c r="AE38" s="140">
        <f>$H$33/'Fixed Data'!$E$13</f>
        <v>0</v>
      </c>
      <c r="AF38" s="140">
        <f>$H$33/'Fixed Data'!$E$13</f>
        <v>0</v>
      </c>
      <c r="AG38" s="140">
        <f>$H$33/'Fixed Data'!$E$13</f>
        <v>0</v>
      </c>
      <c r="AH38" s="140">
        <f>$H$33/'Fixed Data'!$E$13</f>
        <v>0</v>
      </c>
      <c r="AI38" s="140">
        <f>$H$33/'Fixed Data'!$E$13</f>
        <v>0</v>
      </c>
      <c r="AJ38" s="140">
        <f>$H$33/'Fixed Data'!$E$13</f>
        <v>0</v>
      </c>
      <c r="AK38" s="140">
        <f>$H$33/'Fixed Data'!$E$13</f>
        <v>0</v>
      </c>
      <c r="AL38" s="140">
        <f>$H$33/'Fixed Data'!$E$13</f>
        <v>0</v>
      </c>
      <c r="AM38" s="140">
        <f>$H$33/'Fixed Data'!$E$13</f>
        <v>0</v>
      </c>
      <c r="AN38" s="140">
        <f>$H$33/'Fixed Data'!$E$13</f>
        <v>0</v>
      </c>
      <c r="AO38" s="140">
        <f>$H$33/'Fixed Data'!$E$13</f>
        <v>0</v>
      </c>
      <c r="AP38" s="140">
        <f>$H$33/'Fixed Data'!$E$13</f>
        <v>0</v>
      </c>
      <c r="AQ38" s="140">
        <f>$H$33/'Fixed Data'!$E$13</f>
        <v>0</v>
      </c>
      <c r="AR38" s="140">
        <f>$H$33/'Fixed Data'!$E$13</f>
        <v>0</v>
      </c>
      <c r="AS38" s="140">
        <f>$H$33/'Fixed Data'!$E$13</f>
        <v>0</v>
      </c>
      <c r="AT38" s="140">
        <f>$H$33/'Fixed Data'!$E$13</f>
        <v>0</v>
      </c>
      <c r="AU38" s="140">
        <f>$H$33/'Fixed Data'!$E$13</f>
        <v>0</v>
      </c>
      <c r="AV38" s="140">
        <f>$H$33/'Fixed Data'!$E$13</f>
        <v>0</v>
      </c>
      <c r="AW38" s="140">
        <f>$H$33/'Fixed Data'!$E$13</f>
        <v>0</v>
      </c>
      <c r="AX38" s="140">
        <f>$H$33/'Fixed Data'!$E$13</f>
        <v>0</v>
      </c>
      <c r="AY38" s="140">
        <f>$H$33/'Fixed Data'!$E$13</f>
        <v>0</v>
      </c>
      <c r="AZ38" s="140">
        <f>$H$33/'Fixed Data'!$E$13</f>
        <v>0</v>
      </c>
      <c r="BA38" s="140">
        <f>$H$33/'Fixed Data'!$E$13</f>
        <v>0</v>
      </c>
      <c r="BB38" s="140"/>
      <c r="BC38" s="140"/>
      <c r="BD38" s="140"/>
    </row>
    <row r="39" spans="1:57" ht="16.5" hidden="1" customHeight="1" outlineLevel="1">
      <c r="A39" s="180"/>
      <c r="B39" s="36" t="s">
        <v>332</v>
      </c>
      <c r="C39" s="36" t="s">
        <v>333</v>
      </c>
      <c r="D39" s="36" t="s">
        <v>196</v>
      </c>
      <c r="F39" s="140"/>
      <c r="G39" s="140"/>
      <c r="H39" s="140"/>
      <c r="I39" s="140"/>
      <c r="J39" s="140">
        <f>$I$33/'Fixed Data'!$E$13</f>
        <v>0</v>
      </c>
      <c r="K39" s="140">
        <f>$I$33/'Fixed Data'!$E$13</f>
        <v>0</v>
      </c>
      <c r="L39" s="140">
        <f>$I$33/'Fixed Data'!$E$13</f>
        <v>0</v>
      </c>
      <c r="M39" s="140">
        <f>$I$33/'Fixed Data'!$E$13</f>
        <v>0</v>
      </c>
      <c r="N39" s="140">
        <f>$I$33/'Fixed Data'!$E$13</f>
        <v>0</v>
      </c>
      <c r="O39" s="140">
        <f>$I$33/'Fixed Data'!$E$13</f>
        <v>0</v>
      </c>
      <c r="P39" s="140">
        <f>$I$33/'Fixed Data'!$E$13</f>
        <v>0</v>
      </c>
      <c r="Q39" s="140">
        <f>$I$33/'Fixed Data'!$E$13</f>
        <v>0</v>
      </c>
      <c r="R39" s="140">
        <f>$I$33/'Fixed Data'!$E$13</f>
        <v>0</v>
      </c>
      <c r="S39" s="140">
        <f>$I$33/'Fixed Data'!$E$13</f>
        <v>0</v>
      </c>
      <c r="T39" s="140">
        <f>$I$33/'Fixed Data'!$E$13</f>
        <v>0</v>
      </c>
      <c r="U39" s="140">
        <f>$I$33/'Fixed Data'!$E$13</f>
        <v>0</v>
      </c>
      <c r="V39" s="140">
        <f>$I$33/'Fixed Data'!$E$13</f>
        <v>0</v>
      </c>
      <c r="W39" s="140">
        <f>$I$33/'Fixed Data'!$E$13</f>
        <v>0</v>
      </c>
      <c r="X39" s="140">
        <f>$I$33/'Fixed Data'!$E$13</f>
        <v>0</v>
      </c>
      <c r="Y39" s="140">
        <f>$I$33/'Fixed Data'!$E$13</f>
        <v>0</v>
      </c>
      <c r="Z39" s="140">
        <f>$I$33/'Fixed Data'!$E$13</f>
        <v>0</v>
      </c>
      <c r="AA39" s="140">
        <f>$I$33/'Fixed Data'!$E$13</f>
        <v>0</v>
      </c>
      <c r="AB39" s="140">
        <f>$I$33/'Fixed Data'!$E$13</f>
        <v>0</v>
      </c>
      <c r="AC39" s="140">
        <f>$I$33/'Fixed Data'!$E$13</f>
        <v>0</v>
      </c>
      <c r="AD39" s="140">
        <f>$I$33/'Fixed Data'!$E$13</f>
        <v>0</v>
      </c>
      <c r="AE39" s="140">
        <f>$I$33/'Fixed Data'!$E$13</f>
        <v>0</v>
      </c>
      <c r="AF39" s="140">
        <f>$I$33/'Fixed Data'!$E$13</f>
        <v>0</v>
      </c>
      <c r="AG39" s="140">
        <f>$I$33/'Fixed Data'!$E$13</f>
        <v>0</v>
      </c>
      <c r="AH39" s="140">
        <f>$I$33/'Fixed Data'!$E$13</f>
        <v>0</v>
      </c>
      <c r="AI39" s="140">
        <f>$I$33/'Fixed Data'!$E$13</f>
        <v>0</v>
      </c>
      <c r="AJ39" s="140">
        <f>$I$33/'Fixed Data'!$E$13</f>
        <v>0</v>
      </c>
      <c r="AK39" s="140">
        <f>$I$33/'Fixed Data'!$E$13</f>
        <v>0</v>
      </c>
      <c r="AL39" s="140">
        <f>$I$33/'Fixed Data'!$E$13</f>
        <v>0</v>
      </c>
      <c r="AM39" s="140">
        <f>$I$33/'Fixed Data'!$E$13</f>
        <v>0</v>
      </c>
      <c r="AN39" s="140">
        <f>$I$33/'Fixed Data'!$E$13</f>
        <v>0</v>
      </c>
      <c r="AO39" s="140">
        <f>$I$33/'Fixed Data'!$E$13</f>
        <v>0</v>
      </c>
      <c r="AP39" s="140">
        <f>$I$33/'Fixed Data'!$E$13</f>
        <v>0</v>
      </c>
      <c r="AQ39" s="140">
        <f>$I$33/'Fixed Data'!$E$13</f>
        <v>0</v>
      </c>
      <c r="AR39" s="140">
        <f>$I$33/'Fixed Data'!$E$13</f>
        <v>0</v>
      </c>
      <c r="AS39" s="140">
        <f>$I$33/'Fixed Data'!$E$13</f>
        <v>0</v>
      </c>
      <c r="AT39" s="140">
        <f>$I$33/'Fixed Data'!$E$13</f>
        <v>0</v>
      </c>
      <c r="AU39" s="140">
        <f>$I$33/'Fixed Data'!$E$13</f>
        <v>0</v>
      </c>
      <c r="AV39" s="140">
        <f>$I$33/'Fixed Data'!$E$13</f>
        <v>0</v>
      </c>
      <c r="AW39" s="140">
        <f>$I$33/'Fixed Data'!$E$13</f>
        <v>0</v>
      </c>
      <c r="AX39" s="140">
        <f>$I$33/'Fixed Data'!$E$13</f>
        <v>0</v>
      </c>
      <c r="AY39" s="140">
        <f>$I$33/'Fixed Data'!$E$13</f>
        <v>0</v>
      </c>
      <c r="AZ39" s="140">
        <f>$I$33/'Fixed Data'!$E$13</f>
        <v>0</v>
      </c>
      <c r="BA39" s="140">
        <f>$I$33/'Fixed Data'!$E$13</f>
        <v>0</v>
      </c>
      <c r="BB39" s="140">
        <f>$I$33/'Fixed Data'!$E$13</f>
        <v>0</v>
      </c>
      <c r="BC39" s="140"/>
      <c r="BD39" s="140"/>
    </row>
    <row r="40" spans="1:57" ht="16.5" hidden="1" customHeight="1" outlineLevel="1">
      <c r="A40" s="180"/>
      <c r="B40" s="36" t="s">
        <v>334</v>
      </c>
      <c r="C40" s="36" t="s">
        <v>335</v>
      </c>
      <c r="D40" s="36" t="s">
        <v>196</v>
      </c>
      <c r="F40" s="140"/>
      <c r="G40" s="140"/>
      <c r="H40" s="140"/>
      <c r="I40" s="140"/>
      <c r="J40" s="140"/>
      <c r="K40" s="140">
        <f>$J$33/'Fixed Data'!$E$13</f>
        <v>0</v>
      </c>
      <c r="L40" s="140">
        <f>$J$33/'Fixed Data'!$E$13</f>
        <v>0</v>
      </c>
      <c r="M40" s="140">
        <f>$J$33/'Fixed Data'!$E$13</f>
        <v>0</v>
      </c>
      <c r="N40" s="140">
        <f>$J$33/'Fixed Data'!$E$13</f>
        <v>0</v>
      </c>
      <c r="O40" s="140">
        <f>$J$33/'Fixed Data'!$E$13</f>
        <v>0</v>
      </c>
      <c r="P40" s="140">
        <f>$J$33/'Fixed Data'!$E$13</f>
        <v>0</v>
      </c>
      <c r="Q40" s="140">
        <f>$J$33/'Fixed Data'!$E$13</f>
        <v>0</v>
      </c>
      <c r="R40" s="140">
        <f>$J$33/'Fixed Data'!$E$13</f>
        <v>0</v>
      </c>
      <c r="S40" s="140">
        <f>$J$33/'Fixed Data'!$E$13</f>
        <v>0</v>
      </c>
      <c r="T40" s="140">
        <f>$J$33/'Fixed Data'!$E$13</f>
        <v>0</v>
      </c>
      <c r="U40" s="140">
        <f>$J$33/'Fixed Data'!$E$13</f>
        <v>0</v>
      </c>
      <c r="V40" s="140">
        <f>$J$33/'Fixed Data'!$E$13</f>
        <v>0</v>
      </c>
      <c r="W40" s="140">
        <f>$J$33/'Fixed Data'!$E$13</f>
        <v>0</v>
      </c>
      <c r="X40" s="140">
        <f>$J$33/'Fixed Data'!$E$13</f>
        <v>0</v>
      </c>
      <c r="Y40" s="140">
        <f>$J$33/'Fixed Data'!$E$13</f>
        <v>0</v>
      </c>
      <c r="Z40" s="140">
        <f>$J$33/'Fixed Data'!$E$13</f>
        <v>0</v>
      </c>
      <c r="AA40" s="140">
        <f>$J$33/'Fixed Data'!$E$13</f>
        <v>0</v>
      </c>
      <c r="AB40" s="140">
        <f>$J$33/'Fixed Data'!$E$13</f>
        <v>0</v>
      </c>
      <c r="AC40" s="140">
        <f>$J$33/'Fixed Data'!$E$13</f>
        <v>0</v>
      </c>
      <c r="AD40" s="140">
        <f>$J$33/'Fixed Data'!$E$13</f>
        <v>0</v>
      </c>
      <c r="AE40" s="140">
        <f>$J$33/'Fixed Data'!$E$13</f>
        <v>0</v>
      </c>
      <c r="AF40" s="140">
        <f>$J$33/'Fixed Data'!$E$13</f>
        <v>0</v>
      </c>
      <c r="AG40" s="140">
        <f>$J$33/'Fixed Data'!$E$13</f>
        <v>0</v>
      </c>
      <c r="AH40" s="140">
        <f>$J$33/'Fixed Data'!$E$13</f>
        <v>0</v>
      </c>
      <c r="AI40" s="140">
        <f>$J$33/'Fixed Data'!$E$13</f>
        <v>0</v>
      </c>
      <c r="AJ40" s="140">
        <f>$J$33/'Fixed Data'!$E$13</f>
        <v>0</v>
      </c>
      <c r="AK40" s="140">
        <f>$J$33/'Fixed Data'!$E$13</f>
        <v>0</v>
      </c>
      <c r="AL40" s="140">
        <f>$J$33/'Fixed Data'!$E$13</f>
        <v>0</v>
      </c>
      <c r="AM40" s="140">
        <f>$J$33/'Fixed Data'!$E$13</f>
        <v>0</v>
      </c>
      <c r="AN40" s="140">
        <f>$J$33/'Fixed Data'!$E$13</f>
        <v>0</v>
      </c>
      <c r="AO40" s="140">
        <f>$J$33/'Fixed Data'!$E$13</f>
        <v>0</v>
      </c>
      <c r="AP40" s="140">
        <f>$J$33/'Fixed Data'!$E$13</f>
        <v>0</v>
      </c>
      <c r="AQ40" s="140">
        <f>$J$33/'Fixed Data'!$E$13</f>
        <v>0</v>
      </c>
      <c r="AR40" s="140">
        <f>$J$33/'Fixed Data'!$E$13</f>
        <v>0</v>
      </c>
      <c r="AS40" s="140">
        <f>$J$33/'Fixed Data'!$E$13</f>
        <v>0</v>
      </c>
      <c r="AT40" s="140">
        <f>$J$33/'Fixed Data'!$E$13</f>
        <v>0</v>
      </c>
      <c r="AU40" s="140">
        <f>$J$33/'Fixed Data'!$E$13</f>
        <v>0</v>
      </c>
      <c r="AV40" s="140">
        <f>$J$33/'Fixed Data'!$E$13</f>
        <v>0</v>
      </c>
      <c r="AW40" s="140">
        <f>$J$33/'Fixed Data'!$E$13</f>
        <v>0</v>
      </c>
      <c r="AX40" s="140">
        <f>$J$33/'Fixed Data'!$E$13</f>
        <v>0</v>
      </c>
      <c r="AY40" s="140">
        <f>$J$33/'Fixed Data'!$E$13</f>
        <v>0</v>
      </c>
      <c r="AZ40" s="140">
        <f>$J$33/'Fixed Data'!$E$13</f>
        <v>0</v>
      </c>
      <c r="BA40" s="140">
        <f>$J$33/'Fixed Data'!$E$13</f>
        <v>0</v>
      </c>
      <c r="BB40" s="140">
        <f>$J$33/'Fixed Data'!$E$13</f>
        <v>0</v>
      </c>
      <c r="BC40" s="140">
        <f>$J$33/'Fixed Data'!$E$13</f>
        <v>0</v>
      </c>
      <c r="BD40" s="140"/>
    </row>
    <row r="41" spans="1:57" ht="16.5" hidden="1" customHeight="1" outlineLevel="1">
      <c r="A41" s="180"/>
      <c r="B41" s="36" t="s">
        <v>336</v>
      </c>
      <c r="C41" s="36" t="s">
        <v>337</v>
      </c>
      <c r="D41" s="36" t="s">
        <v>196</v>
      </c>
      <c r="F41" s="140"/>
      <c r="G41" s="140"/>
      <c r="H41" s="140"/>
      <c r="I41" s="140"/>
      <c r="J41" s="140"/>
      <c r="K41" s="140"/>
      <c r="L41" s="140">
        <f>$K$33/'Fixed Data'!$E$13</f>
        <v>0</v>
      </c>
      <c r="M41" s="140">
        <f>$K$33/'Fixed Data'!$E$13</f>
        <v>0</v>
      </c>
      <c r="N41" s="140">
        <f>$K$33/'Fixed Data'!$E$13</f>
        <v>0</v>
      </c>
      <c r="O41" s="140">
        <f>$K$33/'Fixed Data'!$E$13</f>
        <v>0</v>
      </c>
      <c r="P41" s="140">
        <f>$K$33/'Fixed Data'!$E$13</f>
        <v>0</v>
      </c>
      <c r="Q41" s="140">
        <f>$K$33/'Fixed Data'!$E$13</f>
        <v>0</v>
      </c>
      <c r="R41" s="140">
        <f>$K$33/'Fixed Data'!$E$13</f>
        <v>0</v>
      </c>
      <c r="S41" s="140">
        <f>$K$33/'Fixed Data'!$E$13</f>
        <v>0</v>
      </c>
      <c r="T41" s="140">
        <f>$K$33/'Fixed Data'!$E$13</f>
        <v>0</v>
      </c>
      <c r="U41" s="140">
        <f>$K$33/'Fixed Data'!$E$13</f>
        <v>0</v>
      </c>
      <c r="V41" s="140">
        <f>$K$33/'Fixed Data'!$E$13</f>
        <v>0</v>
      </c>
      <c r="W41" s="140">
        <f>$K$33/'Fixed Data'!$E$13</f>
        <v>0</v>
      </c>
      <c r="X41" s="140">
        <f>$K$33/'Fixed Data'!$E$13</f>
        <v>0</v>
      </c>
      <c r="Y41" s="140">
        <f>$K$33/'Fixed Data'!$E$13</f>
        <v>0</v>
      </c>
      <c r="Z41" s="140">
        <f>$K$33/'Fixed Data'!$E$13</f>
        <v>0</v>
      </c>
      <c r="AA41" s="140">
        <f>$K$33/'Fixed Data'!$E$13</f>
        <v>0</v>
      </c>
      <c r="AB41" s="140">
        <f>$K$33/'Fixed Data'!$E$13</f>
        <v>0</v>
      </c>
      <c r="AC41" s="140">
        <f>$K$33/'Fixed Data'!$E$13</f>
        <v>0</v>
      </c>
      <c r="AD41" s="140">
        <f>$K$33/'Fixed Data'!$E$13</f>
        <v>0</v>
      </c>
      <c r="AE41" s="140">
        <f>$K$33/'Fixed Data'!$E$13</f>
        <v>0</v>
      </c>
      <c r="AF41" s="140">
        <f>$K$33/'Fixed Data'!$E$13</f>
        <v>0</v>
      </c>
      <c r="AG41" s="140">
        <f>$K$33/'Fixed Data'!$E$13</f>
        <v>0</v>
      </c>
      <c r="AH41" s="140">
        <f>$K$33/'Fixed Data'!$E$13</f>
        <v>0</v>
      </c>
      <c r="AI41" s="140">
        <f>$K$33/'Fixed Data'!$E$13</f>
        <v>0</v>
      </c>
      <c r="AJ41" s="140">
        <f>$K$33/'Fixed Data'!$E$13</f>
        <v>0</v>
      </c>
      <c r="AK41" s="140">
        <f>$K$33/'Fixed Data'!$E$13</f>
        <v>0</v>
      </c>
      <c r="AL41" s="140">
        <f>$K$33/'Fixed Data'!$E$13</f>
        <v>0</v>
      </c>
      <c r="AM41" s="140">
        <f>$K$33/'Fixed Data'!$E$13</f>
        <v>0</v>
      </c>
      <c r="AN41" s="140">
        <f>$K$33/'Fixed Data'!$E$13</f>
        <v>0</v>
      </c>
      <c r="AO41" s="140">
        <f>$K$33/'Fixed Data'!$E$13</f>
        <v>0</v>
      </c>
      <c r="AP41" s="140">
        <f>$K$33/'Fixed Data'!$E$13</f>
        <v>0</v>
      </c>
      <c r="AQ41" s="140">
        <f>$K$33/'Fixed Data'!$E$13</f>
        <v>0</v>
      </c>
      <c r="AR41" s="140">
        <f>$K$33/'Fixed Data'!$E$13</f>
        <v>0</v>
      </c>
      <c r="AS41" s="140">
        <f>$K$33/'Fixed Data'!$E$13</f>
        <v>0</v>
      </c>
      <c r="AT41" s="140">
        <f>$K$33/'Fixed Data'!$E$13</f>
        <v>0</v>
      </c>
      <c r="AU41" s="140">
        <f>$K$33/'Fixed Data'!$E$13</f>
        <v>0</v>
      </c>
      <c r="AV41" s="140">
        <f>$K$33/'Fixed Data'!$E$13</f>
        <v>0</v>
      </c>
      <c r="AW41" s="140">
        <f>$K$33/'Fixed Data'!$E$13</f>
        <v>0</v>
      </c>
      <c r="AX41" s="140">
        <f>$K$33/'Fixed Data'!$E$13</f>
        <v>0</v>
      </c>
      <c r="AY41" s="140">
        <f>$K$33/'Fixed Data'!$E$13</f>
        <v>0</v>
      </c>
      <c r="AZ41" s="140">
        <f>$K$33/'Fixed Data'!$E$13</f>
        <v>0</v>
      </c>
      <c r="BA41" s="140">
        <f>$K$33/'Fixed Data'!$E$13</f>
        <v>0</v>
      </c>
      <c r="BB41" s="140">
        <f>$K$33/'Fixed Data'!$E$13</f>
        <v>0</v>
      </c>
      <c r="BC41" s="140">
        <f>$K$33/'Fixed Data'!$E$13</f>
        <v>0</v>
      </c>
      <c r="BD41" s="140">
        <f>$K$33/'Fixed Data'!$E$13</f>
        <v>0</v>
      </c>
    </row>
    <row r="42" spans="1:57" ht="16.5" hidden="1" customHeight="1" outlineLevel="1">
      <c r="A42" s="180"/>
      <c r="B42" s="36" t="s">
        <v>338</v>
      </c>
      <c r="C42" s="36" t="s">
        <v>339</v>
      </c>
      <c r="D42" s="36" t="s">
        <v>196</v>
      </c>
      <c r="F42" s="140"/>
      <c r="G42" s="140"/>
      <c r="H42" s="140"/>
      <c r="I42" s="140"/>
      <c r="J42" s="140"/>
      <c r="K42" s="140"/>
      <c r="L42" s="140"/>
      <c r="M42" s="140">
        <f>$L$33/'Fixed Data'!$E$13</f>
        <v>0</v>
      </c>
      <c r="N42" s="140">
        <f>$L$33/'Fixed Data'!$E$13</f>
        <v>0</v>
      </c>
      <c r="O42" s="140">
        <f>$L$33/'Fixed Data'!$E$13</f>
        <v>0</v>
      </c>
      <c r="P42" s="140">
        <f>$L$33/'Fixed Data'!$E$13</f>
        <v>0</v>
      </c>
      <c r="Q42" s="140">
        <f>$L$33/'Fixed Data'!$E$13</f>
        <v>0</v>
      </c>
      <c r="R42" s="140">
        <f>$L$33/'Fixed Data'!$E$13</f>
        <v>0</v>
      </c>
      <c r="S42" s="140">
        <f>$L$33/'Fixed Data'!$E$13</f>
        <v>0</v>
      </c>
      <c r="T42" s="140">
        <f>$L$33/'Fixed Data'!$E$13</f>
        <v>0</v>
      </c>
      <c r="U42" s="140">
        <f>$L$33/'Fixed Data'!$E$13</f>
        <v>0</v>
      </c>
      <c r="V42" s="140">
        <f>$L$33/'Fixed Data'!$E$13</f>
        <v>0</v>
      </c>
      <c r="W42" s="140">
        <f>$L$33/'Fixed Data'!$E$13</f>
        <v>0</v>
      </c>
      <c r="X42" s="140">
        <f>$L$33/'Fixed Data'!$E$13</f>
        <v>0</v>
      </c>
      <c r="Y42" s="140">
        <f>$L$33/'Fixed Data'!$E$13</f>
        <v>0</v>
      </c>
      <c r="Z42" s="140">
        <f>$L$33/'Fixed Data'!$E$13</f>
        <v>0</v>
      </c>
      <c r="AA42" s="140">
        <f>$L$33/'Fixed Data'!$E$13</f>
        <v>0</v>
      </c>
      <c r="AB42" s="140">
        <f>$L$33/'Fixed Data'!$E$13</f>
        <v>0</v>
      </c>
      <c r="AC42" s="140">
        <f>$L$33/'Fixed Data'!$E$13</f>
        <v>0</v>
      </c>
      <c r="AD42" s="140">
        <f>$L$33/'Fixed Data'!$E$13</f>
        <v>0</v>
      </c>
      <c r="AE42" s="140">
        <f>$L$33/'Fixed Data'!$E$13</f>
        <v>0</v>
      </c>
      <c r="AF42" s="140">
        <f>$L$33/'Fixed Data'!$E$13</f>
        <v>0</v>
      </c>
      <c r="AG42" s="140">
        <f>$L$33/'Fixed Data'!$E$13</f>
        <v>0</v>
      </c>
      <c r="AH42" s="140">
        <f>$L$33/'Fixed Data'!$E$13</f>
        <v>0</v>
      </c>
      <c r="AI42" s="140">
        <f>$L$33/'Fixed Data'!$E$13</f>
        <v>0</v>
      </c>
      <c r="AJ42" s="140">
        <f>$L$33/'Fixed Data'!$E$13</f>
        <v>0</v>
      </c>
      <c r="AK42" s="140">
        <f>$L$33/'Fixed Data'!$E$13</f>
        <v>0</v>
      </c>
      <c r="AL42" s="140">
        <f>$L$33/'Fixed Data'!$E$13</f>
        <v>0</v>
      </c>
      <c r="AM42" s="140">
        <f>$L$33/'Fixed Data'!$E$13</f>
        <v>0</v>
      </c>
      <c r="AN42" s="140">
        <f>$L$33/'Fixed Data'!$E$13</f>
        <v>0</v>
      </c>
      <c r="AO42" s="140">
        <f>$L$33/'Fixed Data'!$E$13</f>
        <v>0</v>
      </c>
      <c r="AP42" s="140">
        <f>$L$33/'Fixed Data'!$E$13</f>
        <v>0</v>
      </c>
      <c r="AQ42" s="140">
        <f>$L$33/'Fixed Data'!$E$13</f>
        <v>0</v>
      </c>
      <c r="AR42" s="140">
        <f>$L$33/'Fixed Data'!$E$13</f>
        <v>0</v>
      </c>
      <c r="AS42" s="140">
        <f>$L$33/'Fixed Data'!$E$13</f>
        <v>0</v>
      </c>
      <c r="AT42" s="140">
        <f>$L$33/'Fixed Data'!$E$13</f>
        <v>0</v>
      </c>
      <c r="AU42" s="140">
        <f>$L$33/'Fixed Data'!$E$13</f>
        <v>0</v>
      </c>
      <c r="AV42" s="140">
        <f>$L$33/'Fixed Data'!$E$13</f>
        <v>0</v>
      </c>
      <c r="AW42" s="140">
        <f>$L$33/'Fixed Data'!$E$13</f>
        <v>0</v>
      </c>
      <c r="AX42" s="140">
        <f>$L$33/'Fixed Data'!$E$13</f>
        <v>0</v>
      </c>
      <c r="AY42" s="140">
        <f>$L$33/'Fixed Data'!$E$13</f>
        <v>0</v>
      </c>
      <c r="AZ42" s="140">
        <f>$L$33/'Fixed Data'!$E$13</f>
        <v>0</v>
      </c>
      <c r="BA42" s="140">
        <f>$L$33/'Fixed Data'!$E$13</f>
        <v>0</v>
      </c>
      <c r="BB42" s="140">
        <f>$L$33/'Fixed Data'!$E$13</f>
        <v>0</v>
      </c>
      <c r="BC42" s="140">
        <f>$L$33/'Fixed Data'!$E$13</f>
        <v>0</v>
      </c>
      <c r="BD42" s="140">
        <f>$L$33/'Fixed Data'!$E$13</f>
        <v>0</v>
      </c>
      <c r="BE42" s="140">
        <f>$L$33/'Fixed Data'!$E$13</f>
        <v>0</v>
      </c>
    </row>
    <row r="43" spans="1:57" ht="16.5" hidden="1" customHeight="1" outlineLevel="1">
      <c r="A43" s="180"/>
      <c r="B43" s="36" t="s">
        <v>340</v>
      </c>
      <c r="C43" s="36" t="s">
        <v>341</v>
      </c>
      <c r="D43" s="36" t="s">
        <v>196</v>
      </c>
      <c r="F43" s="140"/>
      <c r="G43" s="140"/>
      <c r="H43" s="140"/>
      <c r="I43" s="140"/>
      <c r="J43" s="140"/>
      <c r="K43" s="140"/>
      <c r="L43" s="140"/>
      <c r="M43" s="140"/>
      <c r="N43" s="140">
        <f>$M$33/'Fixed Data'!$E$13</f>
        <v>0</v>
      </c>
      <c r="O43" s="140">
        <f>$M$33/'Fixed Data'!$E$13</f>
        <v>0</v>
      </c>
      <c r="P43" s="140">
        <f>$M$33/'Fixed Data'!$E$13</f>
        <v>0</v>
      </c>
      <c r="Q43" s="140">
        <f>$M$33/'Fixed Data'!$E$13</f>
        <v>0</v>
      </c>
      <c r="R43" s="140">
        <f>$M$33/'Fixed Data'!$E$13</f>
        <v>0</v>
      </c>
      <c r="S43" s="140">
        <f>$M$33/'Fixed Data'!$E$13</f>
        <v>0</v>
      </c>
      <c r="T43" s="140">
        <f>$M$33/'Fixed Data'!$E$13</f>
        <v>0</v>
      </c>
      <c r="U43" s="140">
        <f>$M$33/'Fixed Data'!$E$13</f>
        <v>0</v>
      </c>
      <c r="V43" s="140">
        <f>$M$33/'Fixed Data'!$E$13</f>
        <v>0</v>
      </c>
      <c r="W43" s="140">
        <f>$M$33/'Fixed Data'!$E$13</f>
        <v>0</v>
      </c>
      <c r="X43" s="140">
        <f>$M$33/'Fixed Data'!$E$13</f>
        <v>0</v>
      </c>
      <c r="Y43" s="140">
        <f>$M$33/'Fixed Data'!$E$13</f>
        <v>0</v>
      </c>
      <c r="Z43" s="140">
        <f>$M$33/'Fixed Data'!$E$13</f>
        <v>0</v>
      </c>
      <c r="AA43" s="140">
        <f>$M$33/'Fixed Data'!$E$13</f>
        <v>0</v>
      </c>
      <c r="AB43" s="140">
        <f>$M$33/'Fixed Data'!$E$13</f>
        <v>0</v>
      </c>
      <c r="AC43" s="140">
        <f>$M$33/'Fixed Data'!$E$13</f>
        <v>0</v>
      </c>
      <c r="AD43" s="140">
        <f>$M$33/'Fixed Data'!$E$13</f>
        <v>0</v>
      </c>
      <c r="AE43" s="140">
        <f>$M$33/'Fixed Data'!$E$13</f>
        <v>0</v>
      </c>
      <c r="AF43" s="140">
        <f>$M$33/'Fixed Data'!$E$13</f>
        <v>0</v>
      </c>
      <c r="AG43" s="140">
        <f>$M$33/'Fixed Data'!$E$13</f>
        <v>0</v>
      </c>
      <c r="AH43" s="140">
        <f>$M$33/'Fixed Data'!$E$13</f>
        <v>0</v>
      </c>
      <c r="AI43" s="140">
        <f>$M$33/'Fixed Data'!$E$13</f>
        <v>0</v>
      </c>
      <c r="AJ43" s="140">
        <f>$M$33/'Fixed Data'!$E$13</f>
        <v>0</v>
      </c>
      <c r="AK43" s="140">
        <f>$M$33/'Fixed Data'!$E$13</f>
        <v>0</v>
      </c>
      <c r="AL43" s="140">
        <f>$M$33/'Fixed Data'!$E$13</f>
        <v>0</v>
      </c>
      <c r="AM43" s="140">
        <f>$M$33/'Fixed Data'!$E$13</f>
        <v>0</v>
      </c>
      <c r="AN43" s="140">
        <f>$M$33/'Fixed Data'!$E$13</f>
        <v>0</v>
      </c>
      <c r="AO43" s="140">
        <f>$M$33/'Fixed Data'!$E$13</f>
        <v>0</v>
      </c>
      <c r="AP43" s="140">
        <f>$M$33/'Fixed Data'!$E$13</f>
        <v>0</v>
      </c>
      <c r="AQ43" s="140">
        <f>$M$33/'Fixed Data'!$E$13</f>
        <v>0</v>
      </c>
      <c r="AR43" s="140">
        <f>$M$33/'Fixed Data'!$E$13</f>
        <v>0</v>
      </c>
      <c r="AS43" s="140">
        <f>$M$33/'Fixed Data'!$E$13</f>
        <v>0</v>
      </c>
      <c r="AT43" s="140">
        <f>$M$33/'Fixed Data'!$E$13</f>
        <v>0</v>
      </c>
      <c r="AU43" s="140">
        <f>$M$33/'Fixed Data'!$E$13</f>
        <v>0</v>
      </c>
      <c r="AV43" s="140">
        <f>$M$33/'Fixed Data'!$E$13</f>
        <v>0</v>
      </c>
      <c r="AW43" s="140">
        <f>$M$33/'Fixed Data'!$E$13</f>
        <v>0</v>
      </c>
      <c r="AX43" s="140">
        <f>$M$33/'Fixed Data'!$E$13</f>
        <v>0</v>
      </c>
      <c r="AY43" s="140">
        <f>$M$33/'Fixed Data'!$E$13</f>
        <v>0</v>
      </c>
      <c r="AZ43" s="140">
        <f>$M$33/'Fixed Data'!$E$13</f>
        <v>0</v>
      </c>
      <c r="BA43" s="140">
        <f>$M$33/'Fixed Data'!$E$13</f>
        <v>0</v>
      </c>
      <c r="BB43" s="140">
        <f>$M$33/'Fixed Data'!$E$13</f>
        <v>0</v>
      </c>
      <c r="BC43" s="140">
        <f>$M$33/'Fixed Data'!$E$13</f>
        <v>0</v>
      </c>
      <c r="BD43" s="140">
        <f>$M$33/'Fixed Data'!$E$13</f>
        <v>0</v>
      </c>
      <c r="BE43" s="140">
        <f>$M$33/'Fixed Data'!$E$13</f>
        <v>0</v>
      </c>
    </row>
    <row r="44" spans="1:57" ht="16.5" hidden="1" customHeight="1" outlineLevel="1">
      <c r="A44" s="180"/>
      <c r="B44" s="36" t="s">
        <v>342</v>
      </c>
      <c r="C44" s="36" t="s">
        <v>343</v>
      </c>
      <c r="D44" s="36" t="s">
        <v>196</v>
      </c>
      <c r="F44" s="140"/>
      <c r="G44" s="140"/>
      <c r="H44" s="140"/>
      <c r="I44" s="140"/>
      <c r="J44" s="140"/>
      <c r="K44" s="140"/>
      <c r="L44" s="140"/>
      <c r="M44" s="140"/>
      <c r="N44" s="140"/>
      <c r="O44" s="140">
        <f>$N$33/'Fixed Data'!$E$13</f>
        <v>0</v>
      </c>
      <c r="P44" s="140">
        <f>$N$33/'Fixed Data'!$E$13</f>
        <v>0</v>
      </c>
      <c r="Q44" s="140">
        <f>$N$33/'Fixed Data'!$E$13</f>
        <v>0</v>
      </c>
      <c r="R44" s="140">
        <f>$N$33/'Fixed Data'!$E$13</f>
        <v>0</v>
      </c>
      <c r="S44" s="140">
        <f>$N$33/'Fixed Data'!$E$13</f>
        <v>0</v>
      </c>
      <c r="T44" s="140">
        <f>$N$33/'Fixed Data'!$E$13</f>
        <v>0</v>
      </c>
      <c r="U44" s="140">
        <f>$N$33/'Fixed Data'!$E$13</f>
        <v>0</v>
      </c>
      <c r="V44" s="140">
        <f>$N$33/'Fixed Data'!$E$13</f>
        <v>0</v>
      </c>
      <c r="W44" s="140">
        <f>$N$33/'Fixed Data'!$E$13</f>
        <v>0</v>
      </c>
      <c r="X44" s="140">
        <f>$N$33/'Fixed Data'!$E$13</f>
        <v>0</v>
      </c>
      <c r="Y44" s="140">
        <f>$N$33/'Fixed Data'!$E$13</f>
        <v>0</v>
      </c>
      <c r="Z44" s="140">
        <f>$N$33/'Fixed Data'!$E$13</f>
        <v>0</v>
      </c>
      <c r="AA44" s="140">
        <f>$N$33/'Fixed Data'!$E$13</f>
        <v>0</v>
      </c>
      <c r="AB44" s="140">
        <f>$N$33/'Fixed Data'!$E$13</f>
        <v>0</v>
      </c>
      <c r="AC44" s="140">
        <f>$N$33/'Fixed Data'!$E$13</f>
        <v>0</v>
      </c>
      <c r="AD44" s="140">
        <f>$N$33/'Fixed Data'!$E$13</f>
        <v>0</v>
      </c>
      <c r="AE44" s="140">
        <f>$N$33/'Fixed Data'!$E$13</f>
        <v>0</v>
      </c>
      <c r="AF44" s="140">
        <f>$N$33/'Fixed Data'!$E$13</f>
        <v>0</v>
      </c>
      <c r="AG44" s="140">
        <f>$N$33/'Fixed Data'!$E$13</f>
        <v>0</v>
      </c>
      <c r="AH44" s="140">
        <f>$N$33/'Fixed Data'!$E$13</f>
        <v>0</v>
      </c>
      <c r="AI44" s="140">
        <f>$N$33/'Fixed Data'!$E$13</f>
        <v>0</v>
      </c>
      <c r="AJ44" s="140">
        <f>$N$33/'Fixed Data'!$E$13</f>
        <v>0</v>
      </c>
      <c r="AK44" s="140">
        <f>$N$33/'Fixed Data'!$E$13</f>
        <v>0</v>
      </c>
      <c r="AL44" s="140">
        <f>$N$33/'Fixed Data'!$E$13</f>
        <v>0</v>
      </c>
      <c r="AM44" s="140">
        <f>$N$33/'Fixed Data'!$E$13</f>
        <v>0</v>
      </c>
      <c r="AN44" s="140">
        <f>$N$33/'Fixed Data'!$E$13</f>
        <v>0</v>
      </c>
      <c r="AO44" s="140">
        <f>$N$33/'Fixed Data'!$E$13</f>
        <v>0</v>
      </c>
      <c r="AP44" s="140">
        <f>$N$33/'Fixed Data'!$E$13</f>
        <v>0</v>
      </c>
      <c r="AQ44" s="140">
        <f>$N$33/'Fixed Data'!$E$13</f>
        <v>0</v>
      </c>
      <c r="AR44" s="140">
        <f>$N$33/'Fixed Data'!$E$13</f>
        <v>0</v>
      </c>
      <c r="AS44" s="140">
        <f>$N$33/'Fixed Data'!$E$13</f>
        <v>0</v>
      </c>
      <c r="AT44" s="140">
        <f>$N$33/'Fixed Data'!$E$13</f>
        <v>0</v>
      </c>
      <c r="AU44" s="140">
        <f>$N$33/'Fixed Data'!$E$13</f>
        <v>0</v>
      </c>
      <c r="AV44" s="140">
        <f>$N$33/'Fixed Data'!$E$13</f>
        <v>0</v>
      </c>
      <c r="AW44" s="140">
        <f>$N$33/'Fixed Data'!$E$13</f>
        <v>0</v>
      </c>
      <c r="AX44" s="140">
        <f>$N$33/'Fixed Data'!$E$13</f>
        <v>0</v>
      </c>
      <c r="AY44" s="140">
        <f>$N$33/'Fixed Data'!$E$13</f>
        <v>0</v>
      </c>
      <c r="AZ44" s="140">
        <f>$N$33/'Fixed Data'!$E$13</f>
        <v>0</v>
      </c>
      <c r="BA44" s="140">
        <f>$N$33/'Fixed Data'!$E$13</f>
        <v>0</v>
      </c>
      <c r="BB44" s="140">
        <f>$N$33/'Fixed Data'!$E$13</f>
        <v>0</v>
      </c>
      <c r="BC44" s="140">
        <f>$N$33/'Fixed Data'!$E$13</f>
        <v>0</v>
      </c>
      <c r="BD44" s="140">
        <f>$N$33/'Fixed Data'!$E$13</f>
        <v>0</v>
      </c>
      <c r="BE44" s="140">
        <f>$N$33/'Fixed Data'!$E$13</f>
        <v>0</v>
      </c>
    </row>
    <row r="45" spans="1:57" ht="16.5" hidden="1" customHeight="1" outlineLevel="1">
      <c r="A45" s="180"/>
      <c r="B45" s="36" t="s">
        <v>344</v>
      </c>
      <c r="C45" s="36" t="s">
        <v>345</v>
      </c>
      <c r="D45" s="36" t="s">
        <v>196</v>
      </c>
      <c r="F45" s="140"/>
      <c r="G45" s="140"/>
      <c r="H45" s="140"/>
      <c r="I45" s="140"/>
      <c r="J45" s="140"/>
      <c r="K45" s="140"/>
      <c r="L45" s="140"/>
      <c r="M45" s="140"/>
      <c r="N45" s="140"/>
      <c r="O45" s="140"/>
      <c r="P45" s="140">
        <f>$O$33/'Fixed Data'!$E$13</f>
        <v>0</v>
      </c>
      <c r="Q45" s="140">
        <f>$O$33/'Fixed Data'!$E$13</f>
        <v>0</v>
      </c>
      <c r="R45" s="140">
        <f>$O$33/'Fixed Data'!$E$13</f>
        <v>0</v>
      </c>
      <c r="S45" s="140">
        <f>$O$33/'Fixed Data'!$E$13</f>
        <v>0</v>
      </c>
      <c r="T45" s="140">
        <f>$O$33/'Fixed Data'!$E$13</f>
        <v>0</v>
      </c>
      <c r="U45" s="140">
        <f>$O$33/'Fixed Data'!$E$13</f>
        <v>0</v>
      </c>
      <c r="V45" s="140">
        <f>$O$33/'Fixed Data'!$E$13</f>
        <v>0</v>
      </c>
      <c r="W45" s="140">
        <f>$O$33/'Fixed Data'!$E$13</f>
        <v>0</v>
      </c>
      <c r="X45" s="140">
        <f>$O$33/'Fixed Data'!$E$13</f>
        <v>0</v>
      </c>
      <c r="Y45" s="140">
        <f>$O$33/'Fixed Data'!$E$13</f>
        <v>0</v>
      </c>
      <c r="Z45" s="140">
        <f>$O$33/'Fixed Data'!$E$13</f>
        <v>0</v>
      </c>
      <c r="AA45" s="140">
        <f>$O$33/'Fixed Data'!$E$13</f>
        <v>0</v>
      </c>
      <c r="AB45" s="140">
        <f>$O$33/'Fixed Data'!$E$13</f>
        <v>0</v>
      </c>
      <c r="AC45" s="140">
        <f>$O$33/'Fixed Data'!$E$13</f>
        <v>0</v>
      </c>
      <c r="AD45" s="140">
        <f>$O$33/'Fixed Data'!$E$13</f>
        <v>0</v>
      </c>
      <c r="AE45" s="140">
        <f>$O$33/'Fixed Data'!$E$13</f>
        <v>0</v>
      </c>
      <c r="AF45" s="140">
        <f>$O$33/'Fixed Data'!$E$13</f>
        <v>0</v>
      </c>
      <c r="AG45" s="140">
        <f>$O$33/'Fixed Data'!$E$13</f>
        <v>0</v>
      </c>
      <c r="AH45" s="140">
        <f>$O$33/'Fixed Data'!$E$13</f>
        <v>0</v>
      </c>
      <c r="AI45" s="140">
        <f>$O$33/'Fixed Data'!$E$13</f>
        <v>0</v>
      </c>
      <c r="AJ45" s="140">
        <f>$O$33/'Fixed Data'!$E$13</f>
        <v>0</v>
      </c>
      <c r="AK45" s="140">
        <f>$O$33/'Fixed Data'!$E$13</f>
        <v>0</v>
      </c>
      <c r="AL45" s="140">
        <f>$O$33/'Fixed Data'!$E$13</f>
        <v>0</v>
      </c>
      <c r="AM45" s="140">
        <f>$O$33/'Fixed Data'!$E$13</f>
        <v>0</v>
      </c>
      <c r="AN45" s="140">
        <f>$O$33/'Fixed Data'!$E$13</f>
        <v>0</v>
      </c>
      <c r="AO45" s="140">
        <f>$O$33/'Fixed Data'!$E$13</f>
        <v>0</v>
      </c>
      <c r="AP45" s="140">
        <f>$O$33/'Fixed Data'!$E$13</f>
        <v>0</v>
      </c>
      <c r="AQ45" s="140">
        <f>$O$33/'Fixed Data'!$E$13</f>
        <v>0</v>
      </c>
      <c r="AR45" s="140">
        <f>$O$33/'Fixed Data'!$E$13</f>
        <v>0</v>
      </c>
      <c r="AS45" s="140">
        <f>$O$33/'Fixed Data'!$E$13</f>
        <v>0</v>
      </c>
      <c r="AT45" s="140">
        <f>$O$33/'Fixed Data'!$E$13</f>
        <v>0</v>
      </c>
      <c r="AU45" s="140">
        <f>$O$33/'Fixed Data'!$E$13</f>
        <v>0</v>
      </c>
      <c r="AV45" s="140">
        <f>$O$33/'Fixed Data'!$E$13</f>
        <v>0</v>
      </c>
      <c r="AW45" s="140">
        <f>$O$33/'Fixed Data'!$E$13</f>
        <v>0</v>
      </c>
      <c r="AX45" s="140">
        <f>$O$33/'Fixed Data'!$E$13</f>
        <v>0</v>
      </c>
      <c r="AY45" s="140">
        <f>$O$33/'Fixed Data'!$E$13</f>
        <v>0</v>
      </c>
      <c r="AZ45" s="140">
        <f>$O$33/'Fixed Data'!$E$13</f>
        <v>0</v>
      </c>
      <c r="BA45" s="140">
        <f>$O$33/'Fixed Data'!$E$13</f>
        <v>0</v>
      </c>
      <c r="BB45" s="140">
        <f>$O$33/'Fixed Data'!$E$13</f>
        <v>0</v>
      </c>
      <c r="BC45" s="140">
        <f>$O$33/'Fixed Data'!$E$13</f>
        <v>0</v>
      </c>
      <c r="BD45" s="140">
        <f>$O$33/'Fixed Data'!$E$13</f>
        <v>0</v>
      </c>
      <c r="BE45" s="140">
        <f>$O$33/'Fixed Data'!$E$13</f>
        <v>0</v>
      </c>
    </row>
    <row r="46" spans="1:57" ht="16.5" hidden="1" customHeight="1" outlineLevel="1">
      <c r="A46" s="180"/>
      <c r="B46" s="36" t="s">
        <v>346</v>
      </c>
      <c r="C46" s="36" t="s">
        <v>347</v>
      </c>
      <c r="D46" s="36" t="s">
        <v>196</v>
      </c>
      <c r="F46" s="140"/>
      <c r="G46" s="140"/>
      <c r="H46" s="140"/>
      <c r="I46" s="140"/>
      <c r="J46" s="140"/>
      <c r="K46" s="140"/>
      <c r="L46" s="140"/>
      <c r="M46" s="140"/>
      <c r="N46" s="140"/>
      <c r="O46" s="140"/>
      <c r="P46" s="140"/>
      <c r="Q46" s="140">
        <f>$P$33/'Fixed Data'!$E$13</f>
        <v>0</v>
      </c>
      <c r="R46" s="140">
        <f>$P$33/'Fixed Data'!$E$13</f>
        <v>0</v>
      </c>
      <c r="S46" s="140">
        <f>$P$33/'Fixed Data'!$E$13</f>
        <v>0</v>
      </c>
      <c r="T46" s="140">
        <f>$P$33/'Fixed Data'!$E$13</f>
        <v>0</v>
      </c>
      <c r="U46" s="140">
        <f>$P$33/'Fixed Data'!$E$13</f>
        <v>0</v>
      </c>
      <c r="V46" s="140">
        <f>$P$33/'Fixed Data'!$E$13</f>
        <v>0</v>
      </c>
      <c r="W46" s="140">
        <f>$P$33/'Fixed Data'!$E$13</f>
        <v>0</v>
      </c>
      <c r="X46" s="140">
        <f>$P$33/'Fixed Data'!$E$13</f>
        <v>0</v>
      </c>
      <c r="Y46" s="140">
        <f>$P$33/'Fixed Data'!$E$13</f>
        <v>0</v>
      </c>
      <c r="Z46" s="140">
        <f>$P$33/'Fixed Data'!$E$13</f>
        <v>0</v>
      </c>
      <c r="AA46" s="140">
        <f>$P$33/'Fixed Data'!$E$13</f>
        <v>0</v>
      </c>
      <c r="AB46" s="140">
        <f>$P$33/'Fixed Data'!$E$13</f>
        <v>0</v>
      </c>
      <c r="AC46" s="140">
        <f>$P$33/'Fixed Data'!$E$13</f>
        <v>0</v>
      </c>
      <c r="AD46" s="140">
        <f>$P$33/'Fixed Data'!$E$13</f>
        <v>0</v>
      </c>
      <c r="AE46" s="140">
        <f>$P$33/'Fixed Data'!$E$13</f>
        <v>0</v>
      </c>
      <c r="AF46" s="140">
        <f>$P$33/'Fixed Data'!$E$13</f>
        <v>0</v>
      </c>
      <c r="AG46" s="140">
        <f>$P$33/'Fixed Data'!$E$13</f>
        <v>0</v>
      </c>
      <c r="AH46" s="140">
        <f>$P$33/'Fixed Data'!$E$13</f>
        <v>0</v>
      </c>
      <c r="AI46" s="140">
        <f>$P$33/'Fixed Data'!$E$13</f>
        <v>0</v>
      </c>
      <c r="AJ46" s="140">
        <f>$P$33/'Fixed Data'!$E$13</f>
        <v>0</v>
      </c>
      <c r="AK46" s="140">
        <f>$P$33/'Fixed Data'!$E$13</f>
        <v>0</v>
      </c>
      <c r="AL46" s="140">
        <f>$P$33/'Fixed Data'!$E$13</f>
        <v>0</v>
      </c>
      <c r="AM46" s="140">
        <f>$P$33/'Fixed Data'!$E$13</f>
        <v>0</v>
      </c>
      <c r="AN46" s="140">
        <f>$P$33/'Fixed Data'!$E$13</f>
        <v>0</v>
      </c>
      <c r="AO46" s="140">
        <f>$P$33/'Fixed Data'!$E$13</f>
        <v>0</v>
      </c>
      <c r="AP46" s="140">
        <f>$P$33/'Fixed Data'!$E$13</f>
        <v>0</v>
      </c>
      <c r="AQ46" s="140">
        <f>$P$33/'Fixed Data'!$E$13</f>
        <v>0</v>
      </c>
      <c r="AR46" s="140">
        <f>$P$33/'Fixed Data'!$E$13</f>
        <v>0</v>
      </c>
      <c r="AS46" s="140">
        <f>$P$33/'Fixed Data'!$E$13</f>
        <v>0</v>
      </c>
      <c r="AT46" s="140">
        <f>$P$33/'Fixed Data'!$E$13</f>
        <v>0</v>
      </c>
      <c r="AU46" s="140">
        <f>$P$33/'Fixed Data'!$E$13</f>
        <v>0</v>
      </c>
      <c r="AV46" s="140">
        <f>$P$33/'Fixed Data'!$E$13</f>
        <v>0</v>
      </c>
      <c r="AW46" s="140">
        <f>$P$33/'Fixed Data'!$E$13</f>
        <v>0</v>
      </c>
      <c r="AX46" s="140">
        <f>$P$33/'Fixed Data'!$E$13</f>
        <v>0</v>
      </c>
      <c r="AY46" s="140">
        <f>$P$33/'Fixed Data'!$E$13</f>
        <v>0</v>
      </c>
      <c r="AZ46" s="140">
        <f>$P$33/'Fixed Data'!$E$13</f>
        <v>0</v>
      </c>
      <c r="BA46" s="140">
        <f>$P$33/'Fixed Data'!$E$13</f>
        <v>0</v>
      </c>
      <c r="BB46" s="140">
        <f>$P$33/'Fixed Data'!$E$13</f>
        <v>0</v>
      </c>
      <c r="BC46" s="140">
        <f>$P$33/'Fixed Data'!$E$13</f>
        <v>0</v>
      </c>
      <c r="BD46" s="140">
        <f>$P$33/'Fixed Data'!$E$13</f>
        <v>0</v>
      </c>
      <c r="BE46" s="140">
        <f>$P$33/'Fixed Data'!$E$13</f>
        <v>0</v>
      </c>
    </row>
    <row r="47" spans="1:57" ht="16.5" hidden="1" customHeight="1" outlineLevel="1">
      <c r="A47" s="180"/>
      <c r="B47" s="36" t="s">
        <v>348</v>
      </c>
      <c r="C47" s="36" t="s">
        <v>349</v>
      </c>
      <c r="D47" s="36" t="s">
        <v>196</v>
      </c>
      <c r="F47" s="140"/>
      <c r="G47" s="140"/>
      <c r="H47" s="140"/>
      <c r="I47" s="140"/>
      <c r="J47" s="140"/>
      <c r="K47" s="140"/>
      <c r="L47" s="140"/>
      <c r="M47" s="140"/>
      <c r="N47" s="140"/>
      <c r="O47" s="140"/>
      <c r="P47" s="140"/>
      <c r="Q47" s="140"/>
      <c r="R47" s="140">
        <f>$Q$33/'Fixed Data'!$E$13</f>
        <v>0</v>
      </c>
      <c r="S47" s="140">
        <f>$Q$33/'Fixed Data'!$E$13</f>
        <v>0</v>
      </c>
      <c r="T47" s="140">
        <f>$Q$33/'Fixed Data'!$E$13</f>
        <v>0</v>
      </c>
      <c r="U47" s="140">
        <f>$Q$33/'Fixed Data'!$E$13</f>
        <v>0</v>
      </c>
      <c r="V47" s="140">
        <f>$Q$33/'Fixed Data'!$E$13</f>
        <v>0</v>
      </c>
      <c r="W47" s="140">
        <f>$Q$33/'Fixed Data'!$E$13</f>
        <v>0</v>
      </c>
      <c r="X47" s="140">
        <f>$Q$33/'Fixed Data'!$E$13</f>
        <v>0</v>
      </c>
      <c r="Y47" s="140">
        <f>$Q$33/'Fixed Data'!$E$13</f>
        <v>0</v>
      </c>
      <c r="Z47" s="140">
        <f>$Q$33/'Fixed Data'!$E$13</f>
        <v>0</v>
      </c>
      <c r="AA47" s="140">
        <f>$Q$33/'Fixed Data'!$E$13</f>
        <v>0</v>
      </c>
      <c r="AB47" s="140">
        <f>$Q$33/'Fixed Data'!$E$13</f>
        <v>0</v>
      </c>
      <c r="AC47" s="140">
        <f>$Q$33/'Fixed Data'!$E$13</f>
        <v>0</v>
      </c>
      <c r="AD47" s="140">
        <f>$Q$33/'Fixed Data'!$E$13</f>
        <v>0</v>
      </c>
      <c r="AE47" s="140">
        <f>$Q$33/'Fixed Data'!$E$13</f>
        <v>0</v>
      </c>
      <c r="AF47" s="140">
        <f>$Q$33/'Fixed Data'!$E$13</f>
        <v>0</v>
      </c>
      <c r="AG47" s="140">
        <f>$Q$33/'Fixed Data'!$E$13</f>
        <v>0</v>
      </c>
      <c r="AH47" s="140">
        <f>$Q$33/'Fixed Data'!$E$13</f>
        <v>0</v>
      </c>
      <c r="AI47" s="140">
        <f>$Q$33/'Fixed Data'!$E$13</f>
        <v>0</v>
      </c>
      <c r="AJ47" s="140">
        <f>$Q$33/'Fixed Data'!$E$13</f>
        <v>0</v>
      </c>
      <c r="AK47" s="140">
        <f>$Q$33/'Fixed Data'!$E$13</f>
        <v>0</v>
      </c>
      <c r="AL47" s="140">
        <f>$Q$33/'Fixed Data'!$E$13</f>
        <v>0</v>
      </c>
      <c r="AM47" s="140">
        <f>$Q$33/'Fixed Data'!$E$13</f>
        <v>0</v>
      </c>
      <c r="AN47" s="140">
        <f>$Q$33/'Fixed Data'!$E$13</f>
        <v>0</v>
      </c>
      <c r="AO47" s="140">
        <f>$Q$33/'Fixed Data'!$E$13</f>
        <v>0</v>
      </c>
      <c r="AP47" s="140">
        <f>$Q$33/'Fixed Data'!$E$13</f>
        <v>0</v>
      </c>
      <c r="AQ47" s="140">
        <f>$Q$33/'Fixed Data'!$E$13</f>
        <v>0</v>
      </c>
      <c r="AR47" s="140">
        <f>$Q$33/'Fixed Data'!$E$13</f>
        <v>0</v>
      </c>
      <c r="AS47" s="140">
        <f>$Q$33/'Fixed Data'!$E$13</f>
        <v>0</v>
      </c>
      <c r="AT47" s="140">
        <f>$Q$33/'Fixed Data'!$E$13</f>
        <v>0</v>
      </c>
      <c r="AU47" s="140">
        <f>$Q$33/'Fixed Data'!$E$13</f>
        <v>0</v>
      </c>
      <c r="AV47" s="140">
        <f>$Q$33/'Fixed Data'!$E$13</f>
        <v>0</v>
      </c>
      <c r="AW47" s="140">
        <f>$Q$33/'Fixed Data'!$E$13</f>
        <v>0</v>
      </c>
      <c r="AX47" s="140">
        <f>$Q$33/'Fixed Data'!$E$13</f>
        <v>0</v>
      </c>
      <c r="AY47" s="140">
        <f>$Q$33/'Fixed Data'!$E$13</f>
        <v>0</v>
      </c>
      <c r="AZ47" s="140">
        <f>$Q$33/'Fixed Data'!$E$13</f>
        <v>0</v>
      </c>
      <c r="BA47" s="140">
        <f>$Q$33/'Fixed Data'!$E$13</f>
        <v>0</v>
      </c>
      <c r="BB47" s="140">
        <f>$Q$33/'Fixed Data'!$E$13</f>
        <v>0</v>
      </c>
      <c r="BC47" s="140">
        <f>$Q$33/'Fixed Data'!$E$13</f>
        <v>0</v>
      </c>
      <c r="BD47" s="140">
        <f>$Q$33/'Fixed Data'!$E$13</f>
        <v>0</v>
      </c>
      <c r="BE47" s="140">
        <f>$Q$33/'Fixed Data'!$E$13</f>
        <v>0</v>
      </c>
    </row>
    <row r="48" spans="1:57" ht="16.5" hidden="1" customHeight="1" outlineLevel="1">
      <c r="A48" s="180"/>
      <c r="B48" s="36" t="s">
        <v>350</v>
      </c>
      <c r="C48" s="36" t="s">
        <v>351</v>
      </c>
      <c r="D48" s="36" t="s">
        <v>196</v>
      </c>
      <c r="F48" s="140"/>
      <c r="G48" s="140"/>
      <c r="H48" s="140"/>
      <c r="I48" s="140"/>
      <c r="J48" s="140"/>
      <c r="K48" s="140"/>
      <c r="L48" s="140"/>
      <c r="M48" s="140"/>
      <c r="N48" s="140"/>
      <c r="O48" s="140"/>
      <c r="P48" s="140"/>
      <c r="Q48" s="140"/>
      <c r="R48" s="140"/>
      <c r="S48" s="140">
        <f>$R$33/'Fixed Data'!$E$13</f>
        <v>0</v>
      </c>
      <c r="T48" s="140">
        <f>$R$33/'Fixed Data'!$E$13</f>
        <v>0</v>
      </c>
      <c r="U48" s="140">
        <f>$R$33/'Fixed Data'!$E$13</f>
        <v>0</v>
      </c>
      <c r="V48" s="140">
        <f>$R$33/'Fixed Data'!$E$13</f>
        <v>0</v>
      </c>
      <c r="W48" s="140">
        <f>$R$33/'Fixed Data'!$E$13</f>
        <v>0</v>
      </c>
      <c r="X48" s="140">
        <f>$R$33/'Fixed Data'!$E$13</f>
        <v>0</v>
      </c>
      <c r="Y48" s="140">
        <f>$R$33/'Fixed Data'!$E$13</f>
        <v>0</v>
      </c>
      <c r="Z48" s="140">
        <f>$R$33/'Fixed Data'!$E$13</f>
        <v>0</v>
      </c>
      <c r="AA48" s="140">
        <f>$R$33/'Fixed Data'!$E$13</f>
        <v>0</v>
      </c>
      <c r="AB48" s="140">
        <f>$R$33/'Fixed Data'!$E$13</f>
        <v>0</v>
      </c>
      <c r="AC48" s="140">
        <f>$R$33/'Fixed Data'!$E$13</f>
        <v>0</v>
      </c>
      <c r="AD48" s="140">
        <f>$R$33/'Fixed Data'!$E$13</f>
        <v>0</v>
      </c>
      <c r="AE48" s="140">
        <f>$R$33/'Fixed Data'!$E$13</f>
        <v>0</v>
      </c>
      <c r="AF48" s="140">
        <f>$R$33/'Fixed Data'!$E$13</f>
        <v>0</v>
      </c>
      <c r="AG48" s="140">
        <f>$R$33/'Fixed Data'!$E$13</f>
        <v>0</v>
      </c>
      <c r="AH48" s="140">
        <f>$R$33/'Fixed Data'!$E$13</f>
        <v>0</v>
      </c>
      <c r="AI48" s="140">
        <f>$R$33/'Fixed Data'!$E$13</f>
        <v>0</v>
      </c>
      <c r="AJ48" s="140">
        <f>$R$33/'Fixed Data'!$E$13</f>
        <v>0</v>
      </c>
      <c r="AK48" s="140">
        <f>$R$33/'Fixed Data'!$E$13</f>
        <v>0</v>
      </c>
      <c r="AL48" s="140">
        <f>$R$33/'Fixed Data'!$E$13</f>
        <v>0</v>
      </c>
      <c r="AM48" s="140">
        <f>$R$33/'Fixed Data'!$E$13</f>
        <v>0</v>
      </c>
      <c r="AN48" s="140">
        <f>$R$33/'Fixed Data'!$E$13</f>
        <v>0</v>
      </c>
      <c r="AO48" s="140">
        <f>$R$33/'Fixed Data'!$E$13</f>
        <v>0</v>
      </c>
      <c r="AP48" s="140">
        <f>$R$33/'Fixed Data'!$E$13</f>
        <v>0</v>
      </c>
      <c r="AQ48" s="140">
        <f>$R$33/'Fixed Data'!$E$13</f>
        <v>0</v>
      </c>
      <c r="AR48" s="140">
        <f>$R$33/'Fixed Data'!$E$13</f>
        <v>0</v>
      </c>
      <c r="AS48" s="140">
        <f>$R$33/'Fixed Data'!$E$13</f>
        <v>0</v>
      </c>
      <c r="AT48" s="140">
        <f>$R$33/'Fixed Data'!$E$13</f>
        <v>0</v>
      </c>
      <c r="AU48" s="140">
        <f>$R$33/'Fixed Data'!$E$13</f>
        <v>0</v>
      </c>
      <c r="AV48" s="140">
        <f>$R$33/'Fixed Data'!$E$13</f>
        <v>0</v>
      </c>
      <c r="AW48" s="140">
        <f>$R$33/'Fixed Data'!$E$13</f>
        <v>0</v>
      </c>
      <c r="AX48" s="140">
        <f>$R$33/'Fixed Data'!$E$13</f>
        <v>0</v>
      </c>
      <c r="AY48" s="140">
        <f>$R$33/'Fixed Data'!$E$13</f>
        <v>0</v>
      </c>
      <c r="AZ48" s="140">
        <f>$R$33/'Fixed Data'!$E$13</f>
        <v>0</v>
      </c>
      <c r="BA48" s="140">
        <f>$R$33/'Fixed Data'!$E$13</f>
        <v>0</v>
      </c>
      <c r="BB48" s="140">
        <f>$R$33/'Fixed Data'!$E$13</f>
        <v>0</v>
      </c>
      <c r="BC48" s="140">
        <f>$R$33/'Fixed Data'!$E$13</f>
        <v>0</v>
      </c>
      <c r="BD48" s="140">
        <f>$R$33/'Fixed Data'!$E$13</f>
        <v>0</v>
      </c>
      <c r="BE48" s="140">
        <f>$R$33/'Fixed Data'!$E$13</f>
        <v>0</v>
      </c>
    </row>
    <row r="49" spans="1:57" ht="16.5" hidden="1" customHeight="1" outlineLevel="1">
      <c r="A49" s="180"/>
      <c r="B49" s="36" t="s">
        <v>352</v>
      </c>
      <c r="C49" s="36" t="s">
        <v>353</v>
      </c>
      <c r="D49" s="36" t="s">
        <v>196</v>
      </c>
      <c r="F49" s="140"/>
      <c r="G49" s="140"/>
      <c r="H49" s="140"/>
      <c r="I49" s="140"/>
      <c r="J49" s="140"/>
      <c r="K49" s="140"/>
      <c r="L49" s="140"/>
      <c r="M49" s="140"/>
      <c r="N49" s="140"/>
      <c r="O49" s="140"/>
      <c r="P49" s="140"/>
      <c r="Q49" s="140"/>
      <c r="R49" s="140"/>
      <c r="S49" s="140"/>
      <c r="T49" s="140">
        <f>$S$33/'Fixed Data'!$E$13</f>
        <v>0</v>
      </c>
      <c r="U49" s="140">
        <f>$S$33/'Fixed Data'!$E$13</f>
        <v>0</v>
      </c>
      <c r="V49" s="140">
        <f>$S$33/'Fixed Data'!$E$13</f>
        <v>0</v>
      </c>
      <c r="W49" s="140">
        <f>$S$33/'Fixed Data'!$E$13</f>
        <v>0</v>
      </c>
      <c r="X49" s="140">
        <f>$S$33/'Fixed Data'!$E$13</f>
        <v>0</v>
      </c>
      <c r="Y49" s="140">
        <f>$S$33/'Fixed Data'!$E$13</f>
        <v>0</v>
      </c>
      <c r="Z49" s="140">
        <f>$S$33/'Fixed Data'!$E$13</f>
        <v>0</v>
      </c>
      <c r="AA49" s="140">
        <f>$S$33/'Fixed Data'!$E$13</f>
        <v>0</v>
      </c>
      <c r="AB49" s="140">
        <f>$S$33/'Fixed Data'!$E$13</f>
        <v>0</v>
      </c>
      <c r="AC49" s="140">
        <f>$S$33/'Fixed Data'!$E$13</f>
        <v>0</v>
      </c>
      <c r="AD49" s="140">
        <f>$S$33/'Fixed Data'!$E$13</f>
        <v>0</v>
      </c>
      <c r="AE49" s="140">
        <f>$S$33/'Fixed Data'!$E$13</f>
        <v>0</v>
      </c>
      <c r="AF49" s="140">
        <f>$S$33/'Fixed Data'!$E$13</f>
        <v>0</v>
      </c>
      <c r="AG49" s="140">
        <f>$S$33/'Fixed Data'!$E$13</f>
        <v>0</v>
      </c>
      <c r="AH49" s="140">
        <f>$S$33/'Fixed Data'!$E$13</f>
        <v>0</v>
      </c>
      <c r="AI49" s="140">
        <f>$S$33/'Fixed Data'!$E$13</f>
        <v>0</v>
      </c>
      <c r="AJ49" s="140">
        <f>$S$33/'Fixed Data'!$E$13</f>
        <v>0</v>
      </c>
      <c r="AK49" s="140">
        <f>$S$33/'Fixed Data'!$E$13</f>
        <v>0</v>
      </c>
      <c r="AL49" s="140">
        <f>$S$33/'Fixed Data'!$E$13</f>
        <v>0</v>
      </c>
      <c r="AM49" s="140">
        <f>$S$33/'Fixed Data'!$E$13</f>
        <v>0</v>
      </c>
      <c r="AN49" s="140">
        <f>$S$33/'Fixed Data'!$E$13</f>
        <v>0</v>
      </c>
      <c r="AO49" s="140">
        <f>$S$33/'Fixed Data'!$E$13</f>
        <v>0</v>
      </c>
      <c r="AP49" s="140">
        <f>$S$33/'Fixed Data'!$E$13</f>
        <v>0</v>
      </c>
      <c r="AQ49" s="140">
        <f>$S$33/'Fixed Data'!$E$13</f>
        <v>0</v>
      </c>
      <c r="AR49" s="140">
        <f>$S$33/'Fixed Data'!$E$13</f>
        <v>0</v>
      </c>
      <c r="AS49" s="140">
        <f>$S$33/'Fixed Data'!$E$13</f>
        <v>0</v>
      </c>
      <c r="AT49" s="140">
        <f>$S$33/'Fixed Data'!$E$13</f>
        <v>0</v>
      </c>
      <c r="AU49" s="140">
        <f>$S$33/'Fixed Data'!$E$13</f>
        <v>0</v>
      </c>
      <c r="AV49" s="140">
        <f>$S$33/'Fixed Data'!$E$13</f>
        <v>0</v>
      </c>
      <c r="AW49" s="140">
        <f>$S$33/'Fixed Data'!$E$13</f>
        <v>0</v>
      </c>
      <c r="AX49" s="140">
        <f>$S$33/'Fixed Data'!$E$13</f>
        <v>0</v>
      </c>
      <c r="AY49" s="140">
        <f>$S$33/'Fixed Data'!$E$13</f>
        <v>0</v>
      </c>
      <c r="AZ49" s="140">
        <f>$S$33/'Fixed Data'!$E$13</f>
        <v>0</v>
      </c>
      <c r="BA49" s="140">
        <f>$S$33/'Fixed Data'!$E$13</f>
        <v>0</v>
      </c>
      <c r="BB49" s="140">
        <f>$S$33/'Fixed Data'!$E$13</f>
        <v>0</v>
      </c>
      <c r="BC49" s="140">
        <f>$S$33/'Fixed Data'!$E$13</f>
        <v>0</v>
      </c>
      <c r="BD49" s="140">
        <f>$S$33/'Fixed Data'!$E$13</f>
        <v>0</v>
      </c>
      <c r="BE49" s="140">
        <f>$S$33/'Fixed Data'!$E$13</f>
        <v>0</v>
      </c>
    </row>
    <row r="50" spans="1:57" ht="16.5" hidden="1" customHeight="1" outlineLevel="1">
      <c r="A50" s="180"/>
      <c r="B50" s="36" t="s">
        <v>354</v>
      </c>
      <c r="C50" s="36" t="s">
        <v>355</v>
      </c>
      <c r="D50" s="36" t="s">
        <v>196</v>
      </c>
      <c r="F50" s="140"/>
      <c r="G50" s="140"/>
      <c r="H50" s="140"/>
      <c r="I50" s="140"/>
      <c r="J50" s="140"/>
      <c r="K50" s="140"/>
      <c r="L50" s="140"/>
      <c r="M50" s="140"/>
      <c r="N50" s="140"/>
      <c r="O50" s="140"/>
      <c r="P50" s="140"/>
      <c r="Q50" s="140"/>
      <c r="R50" s="140"/>
      <c r="S50" s="140"/>
      <c r="T50" s="140"/>
      <c r="U50" s="140">
        <f>$T$33/'Fixed Data'!$E$13</f>
        <v>0</v>
      </c>
      <c r="V50" s="140">
        <f>$T$33/'Fixed Data'!$E$13</f>
        <v>0</v>
      </c>
      <c r="W50" s="140">
        <f>$T$33/'Fixed Data'!$E$13</f>
        <v>0</v>
      </c>
      <c r="X50" s="140">
        <f>$T$33/'Fixed Data'!$E$13</f>
        <v>0</v>
      </c>
      <c r="Y50" s="140">
        <f>$T$33/'Fixed Data'!$E$13</f>
        <v>0</v>
      </c>
      <c r="Z50" s="140">
        <f>$T$33/'Fixed Data'!$E$13</f>
        <v>0</v>
      </c>
      <c r="AA50" s="140">
        <f>$T$33/'Fixed Data'!$E$13</f>
        <v>0</v>
      </c>
      <c r="AB50" s="140">
        <f>$T$33/'Fixed Data'!$E$13</f>
        <v>0</v>
      </c>
      <c r="AC50" s="140">
        <f>$T$33/'Fixed Data'!$E$13</f>
        <v>0</v>
      </c>
      <c r="AD50" s="140">
        <f>$T$33/'Fixed Data'!$E$13</f>
        <v>0</v>
      </c>
      <c r="AE50" s="140">
        <f>$T$33/'Fixed Data'!$E$13</f>
        <v>0</v>
      </c>
      <c r="AF50" s="140">
        <f>$T$33/'Fixed Data'!$E$13</f>
        <v>0</v>
      </c>
      <c r="AG50" s="140">
        <f>$T$33/'Fixed Data'!$E$13</f>
        <v>0</v>
      </c>
      <c r="AH50" s="140">
        <f>$T$33/'Fixed Data'!$E$13</f>
        <v>0</v>
      </c>
      <c r="AI50" s="140">
        <f>$T$33/'Fixed Data'!$E$13</f>
        <v>0</v>
      </c>
      <c r="AJ50" s="140">
        <f>$T$33/'Fixed Data'!$E$13</f>
        <v>0</v>
      </c>
      <c r="AK50" s="140">
        <f>$T$33/'Fixed Data'!$E$13</f>
        <v>0</v>
      </c>
      <c r="AL50" s="140">
        <f>$T$33/'Fixed Data'!$E$13</f>
        <v>0</v>
      </c>
      <c r="AM50" s="140">
        <f>$T$33/'Fixed Data'!$E$13</f>
        <v>0</v>
      </c>
      <c r="AN50" s="140">
        <f>$T$33/'Fixed Data'!$E$13</f>
        <v>0</v>
      </c>
      <c r="AO50" s="140">
        <f>$T$33/'Fixed Data'!$E$13</f>
        <v>0</v>
      </c>
      <c r="AP50" s="140">
        <f>$T$33/'Fixed Data'!$E$13</f>
        <v>0</v>
      </c>
      <c r="AQ50" s="140">
        <f>$T$33/'Fixed Data'!$E$13</f>
        <v>0</v>
      </c>
      <c r="AR50" s="140">
        <f>$T$33/'Fixed Data'!$E$13</f>
        <v>0</v>
      </c>
      <c r="AS50" s="140">
        <f>$T$33/'Fixed Data'!$E$13</f>
        <v>0</v>
      </c>
      <c r="AT50" s="140">
        <f>$T$33/'Fixed Data'!$E$13</f>
        <v>0</v>
      </c>
      <c r="AU50" s="140">
        <f>$T$33/'Fixed Data'!$E$13</f>
        <v>0</v>
      </c>
      <c r="AV50" s="140">
        <f>$T$33/'Fixed Data'!$E$13</f>
        <v>0</v>
      </c>
      <c r="AW50" s="140">
        <f>$T$33/'Fixed Data'!$E$13</f>
        <v>0</v>
      </c>
      <c r="AX50" s="140">
        <f>$T$33/'Fixed Data'!$E$13</f>
        <v>0</v>
      </c>
      <c r="AY50" s="140">
        <f>$T$33/'Fixed Data'!$E$13</f>
        <v>0</v>
      </c>
      <c r="AZ50" s="140">
        <f>$T$33/'Fixed Data'!$E$13</f>
        <v>0</v>
      </c>
      <c r="BA50" s="140">
        <f>$T$33/'Fixed Data'!$E$13</f>
        <v>0</v>
      </c>
      <c r="BB50" s="140">
        <f>$T$33/'Fixed Data'!$E$13</f>
        <v>0</v>
      </c>
      <c r="BC50" s="140">
        <f>$T$33/'Fixed Data'!$E$13</f>
        <v>0</v>
      </c>
      <c r="BD50" s="140">
        <f>$T$33/'Fixed Data'!$E$13</f>
        <v>0</v>
      </c>
      <c r="BE50" s="140">
        <f>$T$33/'Fixed Data'!$E$13</f>
        <v>0</v>
      </c>
    </row>
    <row r="51" spans="1:57" ht="16.5" hidden="1" customHeight="1" outlineLevel="1">
      <c r="A51" s="180"/>
      <c r="B51" s="36" t="s">
        <v>356</v>
      </c>
      <c r="C51" s="36" t="s">
        <v>357</v>
      </c>
      <c r="D51" s="36" t="s">
        <v>196</v>
      </c>
      <c r="F51" s="140"/>
      <c r="G51" s="140"/>
      <c r="H51" s="140"/>
      <c r="I51" s="140"/>
      <c r="J51" s="140"/>
      <c r="K51" s="140"/>
      <c r="L51" s="140"/>
      <c r="M51" s="140"/>
      <c r="N51" s="140"/>
      <c r="O51" s="140"/>
      <c r="P51" s="140"/>
      <c r="Q51" s="140"/>
      <c r="R51" s="140"/>
      <c r="S51" s="140"/>
      <c r="T51" s="140"/>
      <c r="U51" s="140"/>
      <c r="V51" s="140">
        <f>$U$33/'Fixed Data'!$E$13</f>
        <v>0</v>
      </c>
      <c r="W51" s="140">
        <f>$U$33/'Fixed Data'!$E$13</f>
        <v>0</v>
      </c>
      <c r="X51" s="140">
        <f>$U$33/'Fixed Data'!$E$13</f>
        <v>0</v>
      </c>
      <c r="Y51" s="140">
        <f>$U$33/'Fixed Data'!$E$13</f>
        <v>0</v>
      </c>
      <c r="Z51" s="140">
        <f>$U$33/'Fixed Data'!$E$13</f>
        <v>0</v>
      </c>
      <c r="AA51" s="140">
        <f>$U$33/'Fixed Data'!$E$13</f>
        <v>0</v>
      </c>
      <c r="AB51" s="140">
        <f>$U$33/'Fixed Data'!$E$13</f>
        <v>0</v>
      </c>
      <c r="AC51" s="140">
        <f>$U$33/'Fixed Data'!$E$13</f>
        <v>0</v>
      </c>
      <c r="AD51" s="140">
        <f>$U$33/'Fixed Data'!$E$13</f>
        <v>0</v>
      </c>
      <c r="AE51" s="140">
        <f>$U$33/'Fixed Data'!$E$13</f>
        <v>0</v>
      </c>
      <c r="AF51" s="140">
        <f>$U$33/'Fixed Data'!$E$13</f>
        <v>0</v>
      </c>
      <c r="AG51" s="140">
        <f>$U$33/'Fixed Data'!$E$13</f>
        <v>0</v>
      </c>
      <c r="AH51" s="140">
        <f>$U$33/'Fixed Data'!$E$13</f>
        <v>0</v>
      </c>
      <c r="AI51" s="140">
        <f>$U$33/'Fixed Data'!$E$13</f>
        <v>0</v>
      </c>
      <c r="AJ51" s="140">
        <f>$U$33/'Fixed Data'!$E$13</f>
        <v>0</v>
      </c>
      <c r="AK51" s="140">
        <f>$U$33/'Fixed Data'!$E$13</f>
        <v>0</v>
      </c>
      <c r="AL51" s="140">
        <f>$U$33/'Fixed Data'!$E$13</f>
        <v>0</v>
      </c>
      <c r="AM51" s="140">
        <f>$U$33/'Fixed Data'!$E$13</f>
        <v>0</v>
      </c>
      <c r="AN51" s="140">
        <f>$U$33/'Fixed Data'!$E$13</f>
        <v>0</v>
      </c>
      <c r="AO51" s="140">
        <f>$U$33/'Fixed Data'!$E$13</f>
        <v>0</v>
      </c>
      <c r="AP51" s="140">
        <f>$U$33/'Fixed Data'!$E$13</f>
        <v>0</v>
      </c>
      <c r="AQ51" s="140">
        <f>$U$33/'Fixed Data'!$E$13</f>
        <v>0</v>
      </c>
      <c r="AR51" s="140">
        <f>$U$33/'Fixed Data'!$E$13</f>
        <v>0</v>
      </c>
      <c r="AS51" s="140">
        <f>$U$33/'Fixed Data'!$E$13</f>
        <v>0</v>
      </c>
      <c r="AT51" s="140">
        <f>$U$33/'Fixed Data'!$E$13</f>
        <v>0</v>
      </c>
      <c r="AU51" s="140">
        <f>$U$33/'Fixed Data'!$E$13</f>
        <v>0</v>
      </c>
      <c r="AV51" s="140">
        <f>$U$33/'Fixed Data'!$E$13</f>
        <v>0</v>
      </c>
      <c r="AW51" s="140">
        <f>$U$33/'Fixed Data'!$E$13</f>
        <v>0</v>
      </c>
      <c r="AX51" s="140">
        <f>$U$33/'Fixed Data'!$E$13</f>
        <v>0</v>
      </c>
      <c r="AY51" s="140">
        <f>$U$33/'Fixed Data'!$E$13</f>
        <v>0</v>
      </c>
      <c r="AZ51" s="140">
        <f>$U$33/'Fixed Data'!$E$13</f>
        <v>0</v>
      </c>
      <c r="BA51" s="140">
        <f>$U$33/'Fixed Data'!$E$13</f>
        <v>0</v>
      </c>
      <c r="BB51" s="140">
        <f>$U$33/'Fixed Data'!$E$13</f>
        <v>0</v>
      </c>
      <c r="BC51" s="140">
        <f>$U$33/'Fixed Data'!$E$13</f>
        <v>0</v>
      </c>
      <c r="BD51" s="140">
        <f>$U$33/'Fixed Data'!$E$13</f>
        <v>0</v>
      </c>
      <c r="BE51" s="140">
        <f>$U$33/'Fixed Data'!$E$13</f>
        <v>0</v>
      </c>
    </row>
    <row r="52" spans="1:57" ht="16.5" hidden="1" customHeight="1" outlineLevel="1">
      <c r="A52" s="180"/>
      <c r="B52" s="36" t="s">
        <v>358</v>
      </c>
      <c r="C52" s="36" t="s">
        <v>359</v>
      </c>
      <c r="D52" s="36" t="s">
        <v>196</v>
      </c>
      <c r="F52" s="140"/>
      <c r="G52" s="140"/>
      <c r="H52" s="140"/>
      <c r="I52" s="140"/>
      <c r="J52" s="140"/>
      <c r="K52" s="140"/>
      <c r="L52" s="140"/>
      <c r="M52" s="140"/>
      <c r="N52" s="140"/>
      <c r="O52" s="140"/>
      <c r="P52" s="140"/>
      <c r="Q52" s="140"/>
      <c r="R52" s="140"/>
      <c r="S52" s="140"/>
      <c r="T52" s="140"/>
      <c r="U52" s="140"/>
      <c r="V52" s="140"/>
      <c r="W52" s="140">
        <f>$V$33/'Fixed Data'!$E$13</f>
        <v>0</v>
      </c>
      <c r="X52" s="140">
        <f>$V$33/'Fixed Data'!$E$13</f>
        <v>0</v>
      </c>
      <c r="Y52" s="140">
        <f>$V$33/'Fixed Data'!$E$13</f>
        <v>0</v>
      </c>
      <c r="Z52" s="140">
        <f>$V$33/'Fixed Data'!$E$13</f>
        <v>0</v>
      </c>
      <c r="AA52" s="140">
        <f>$V$33/'Fixed Data'!$E$13</f>
        <v>0</v>
      </c>
      <c r="AB52" s="140">
        <f>$V$33/'Fixed Data'!$E$13</f>
        <v>0</v>
      </c>
      <c r="AC52" s="140">
        <f>$V$33/'Fixed Data'!$E$13</f>
        <v>0</v>
      </c>
      <c r="AD52" s="140">
        <f>$V$33/'Fixed Data'!$E$13</f>
        <v>0</v>
      </c>
      <c r="AE52" s="140">
        <f>$V$33/'Fixed Data'!$E$13</f>
        <v>0</v>
      </c>
      <c r="AF52" s="140">
        <f>$V$33/'Fixed Data'!$E$13</f>
        <v>0</v>
      </c>
      <c r="AG52" s="140">
        <f>$V$33/'Fixed Data'!$E$13</f>
        <v>0</v>
      </c>
      <c r="AH52" s="140">
        <f>$V$33/'Fixed Data'!$E$13</f>
        <v>0</v>
      </c>
      <c r="AI52" s="140">
        <f>$V$33/'Fixed Data'!$E$13</f>
        <v>0</v>
      </c>
      <c r="AJ52" s="140">
        <f>$V$33/'Fixed Data'!$E$13</f>
        <v>0</v>
      </c>
      <c r="AK52" s="140">
        <f>$V$33/'Fixed Data'!$E$13</f>
        <v>0</v>
      </c>
      <c r="AL52" s="140">
        <f>$V$33/'Fixed Data'!$E$13</f>
        <v>0</v>
      </c>
      <c r="AM52" s="140">
        <f>$V$33/'Fixed Data'!$E$13</f>
        <v>0</v>
      </c>
      <c r="AN52" s="140">
        <f>$V$33/'Fixed Data'!$E$13</f>
        <v>0</v>
      </c>
      <c r="AO52" s="140">
        <f>$V$33/'Fixed Data'!$E$13</f>
        <v>0</v>
      </c>
      <c r="AP52" s="140">
        <f>$V$33/'Fixed Data'!$E$13</f>
        <v>0</v>
      </c>
      <c r="AQ52" s="140">
        <f>$V$33/'Fixed Data'!$E$13</f>
        <v>0</v>
      </c>
      <c r="AR52" s="140">
        <f>$V$33/'Fixed Data'!$E$13</f>
        <v>0</v>
      </c>
      <c r="AS52" s="140">
        <f>$V$33/'Fixed Data'!$E$13</f>
        <v>0</v>
      </c>
      <c r="AT52" s="140">
        <f>$V$33/'Fixed Data'!$E$13</f>
        <v>0</v>
      </c>
      <c r="AU52" s="140">
        <f>$V$33/'Fixed Data'!$E$13</f>
        <v>0</v>
      </c>
      <c r="AV52" s="140">
        <f>$V$33/'Fixed Data'!$E$13</f>
        <v>0</v>
      </c>
      <c r="AW52" s="140">
        <f>$V$33/'Fixed Data'!$E$13</f>
        <v>0</v>
      </c>
      <c r="AX52" s="140">
        <f>$V$33/'Fixed Data'!$E$13</f>
        <v>0</v>
      </c>
      <c r="AY52" s="140">
        <f>$V$33/'Fixed Data'!$E$13</f>
        <v>0</v>
      </c>
      <c r="AZ52" s="140">
        <f>$V$33/'Fixed Data'!$E$13</f>
        <v>0</v>
      </c>
      <c r="BA52" s="140">
        <f>$V$33/'Fixed Data'!$E$13</f>
        <v>0</v>
      </c>
      <c r="BB52" s="140">
        <f>$V$33/'Fixed Data'!$E$13</f>
        <v>0</v>
      </c>
      <c r="BC52" s="140">
        <f>$V$33/'Fixed Data'!$E$13</f>
        <v>0</v>
      </c>
      <c r="BD52" s="140">
        <f>$V$33/'Fixed Data'!$E$13</f>
        <v>0</v>
      </c>
      <c r="BE52" s="140">
        <f>$V$33/'Fixed Data'!$E$13</f>
        <v>0</v>
      </c>
    </row>
    <row r="53" spans="1:57" ht="16.5" hidden="1" customHeight="1" outlineLevel="1">
      <c r="A53" s="180"/>
      <c r="B53" s="36" t="s">
        <v>360</v>
      </c>
      <c r="C53" s="36" t="s">
        <v>361</v>
      </c>
      <c r="D53" s="36" t="s">
        <v>196</v>
      </c>
      <c r="F53" s="140"/>
      <c r="G53" s="140"/>
      <c r="H53" s="140"/>
      <c r="I53" s="140"/>
      <c r="J53" s="140"/>
      <c r="K53" s="140"/>
      <c r="L53" s="140"/>
      <c r="M53" s="140"/>
      <c r="N53" s="140"/>
      <c r="O53" s="140"/>
      <c r="P53" s="140"/>
      <c r="Q53" s="140"/>
      <c r="R53" s="140"/>
      <c r="S53" s="140"/>
      <c r="T53" s="140"/>
      <c r="U53" s="140"/>
      <c r="V53" s="140"/>
      <c r="W53" s="140"/>
      <c r="X53" s="140">
        <f>$W$33/'Fixed Data'!$E$13</f>
        <v>0</v>
      </c>
      <c r="Y53" s="140">
        <f>$W$33/'Fixed Data'!$E$13</f>
        <v>0</v>
      </c>
      <c r="Z53" s="140">
        <f>$W$33/'Fixed Data'!$E$13</f>
        <v>0</v>
      </c>
      <c r="AA53" s="140">
        <f>$W$33/'Fixed Data'!$E$13</f>
        <v>0</v>
      </c>
      <c r="AB53" s="140">
        <f>$W$33/'Fixed Data'!$E$13</f>
        <v>0</v>
      </c>
      <c r="AC53" s="140">
        <f>$W$33/'Fixed Data'!$E$13</f>
        <v>0</v>
      </c>
      <c r="AD53" s="140">
        <f>$W$33/'Fixed Data'!$E$13</f>
        <v>0</v>
      </c>
      <c r="AE53" s="140">
        <f>$W$33/'Fixed Data'!$E$13</f>
        <v>0</v>
      </c>
      <c r="AF53" s="140">
        <f>$W$33/'Fixed Data'!$E$13</f>
        <v>0</v>
      </c>
      <c r="AG53" s="140">
        <f>$W$33/'Fixed Data'!$E$13</f>
        <v>0</v>
      </c>
      <c r="AH53" s="140">
        <f>$W$33/'Fixed Data'!$E$13</f>
        <v>0</v>
      </c>
      <c r="AI53" s="140">
        <f>$W$33/'Fixed Data'!$E$13</f>
        <v>0</v>
      </c>
      <c r="AJ53" s="140">
        <f>$W$33/'Fixed Data'!$E$13</f>
        <v>0</v>
      </c>
      <c r="AK53" s="140">
        <f>$W$33/'Fixed Data'!$E$13</f>
        <v>0</v>
      </c>
      <c r="AL53" s="140">
        <f>$W$33/'Fixed Data'!$E$13</f>
        <v>0</v>
      </c>
      <c r="AM53" s="140">
        <f>$W$33/'Fixed Data'!$E$13</f>
        <v>0</v>
      </c>
      <c r="AN53" s="140">
        <f>$W$33/'Fixed Data'!$E$13</f>
        <v>0</v>
      </c>
      <c r="AO53" s="140">
        <f>$W$33/'Fixed Data'!$E$13</f>
        <v>0</v>
      </c>
      <c r="AP53" s="140">
        <f>$W$33/'Fixed Data'!$E$13</f>
        <v>0</v>
      </c>
      <c r="AQ53" s="140">
        <f>$W$33/'Fixed Data'!$E$13</f>
        <v>0</v>
      </c>
      <c r="AR53" s="140">
        <f>$W$33/'Fixed Data'!$E$13</f>
        <v>0</v>
      </c>
      <c r="AS53" s="140">
        <f>$W$33/'Fixed Data'!$E$13</f>
        <v>0</v>
      </c>
      <c r="AT53" s="140">
        <f>$W$33/'Fixed Data'!$E$13</f>
        <v>0</v>
      </c>
      <c r="AU53" s="140">
        <f>$W$33/'Fixed Data'!$E$13</f>
        <v>0</v>
      </c>
      <c r="AV53" s="140">
        <f>$W$33/'Fixed Data'!$E$13</f>
        <v>0</v>
      </c>
      <c r="AW53" s="140">
        <f>$W$33/'Fixed Data'!$E$13</f>
        <v>0</v>
      </c>
      <c r="AX53" s="140">
        <f>$W$33/'Fixed Data'!$E$13</f>
        <v>0</v>
      </c>
      <c r="AY53" s="140">
        <f>$W$33/'Fixed Data'!$E$13</f>
        <v>0</v>
      </c>
      <c r="AZ53" s="140">
        <f>$W$33/'Fixed Data'!$E$13</f>
        <v>0</v>
      </c>
      <c r="BA53" s="140">
        <f>$W$33/'Fixed Data'!$E$13</f>
        <v>0</v>
      </c>
      <c r="BB53" s="140">
        <f>$W$33/'Fixed Data'!$E$13</f>
        <v>0</v>
      </c>
      <c r="BC53" s="140">
        <f>$W$33/'Fixed Data'!$E$13</f>
        <v>0</v>
      </c>
      <c r="BD53" s="140">
        <f>$W$33/'Fixed Data'!$E$13</f>
        <v>0</v>
      </c>
      <c r="BE53" s="140">
        <f>$W$33/'Fixed Data'!$E$13</f>
        <v>0</v>
      </c>
    </row>
    <row r="54" spans="1:57" ht="16.5" hidden="1" customHeight="1" outlineLevel="1">
      <c r="A54" s="180"/>
      <c r="B54" s="36" t="s">
        <v>362</v>
      </c>
      <c r="C54" s="36" t="s">
        <v>363</v>
      </c>
      <c r="D54" s="36" t="s">
        <v>196</v>
      </c>
      <c r="F54" s="140"/>
      <c r="G54" s="140"/>
      <c r="H54" s="140"/>
      <c r="I54" s="140"/>
      <c r="J54" s="140"/>
      <c r="K54" s="140"/>
      <c r="L54" s="140"/>
      <c r="M54" s="140"/>
      <c r="N54" s="140"/>
      <c r="O54" s="140"/>
      <c r="P54" s="140"/>
      <c r="Q54" s="140"/>
      <c r="R54" s="140"/>
      <c r="S54" s="140"/>
      <c r="T54" s="140"/>
      <c r="U54" s="140"/>
      <c r="V54" s="140"/>
      <c r="W54" s="140"/>
      <c r="X54" s="140"/>
      <c r="Y54" s="140">
        <f>$X$33/'Fixed Data'!$E$13</f>
        <v>0</v>
      </c>
      <c r="Z54" s="140">
        <f>$X$33/'Fixed Data'!$E$13</f>
        <v>0</v>
      </c>
      <c r="AA54" s="140">
        <f>$X$33/'Fixed Data'!$E$13</f>
        <v>0</v>
      </c>
      <c r="AB54" s="140">
        <f>$X$33/'Fixed Data'!$E$13</f>
        <v>0</v>
      </c>
      <c r="AC54" s="140">
        <f>$X$33/'Fixed Data'!$E$13</f>
        <v>0</v>
      </c>
      <c r="AD54" s="140">
        <f>$X$33/'Fixed Data'!$E$13</f>
        <v>0</v>
      </c>
      <c r="AE54" s="140">
        <f>$X$33/'Fixed Data'!$E$13</f>
        <v>0</v>
      </c>
      <c r="AF54" s="140">
        <f>$X$33/'Fixed Data'!$E$13</f>
        <v>0</v>
      </c>
      <c r="AG54" s="140">
        <f>$X$33/'Fixed Data'!$E$13</f>
        <v>0</v>
      </c>
      <c r="AH54" s="140">
        <f>$X$33/'Fixed Data'!$E$13</f>
        <v>0</v>
      </c>
      <c r="AI54" s="140">
        <f>$X$33/'Fixed Data'!$E$13</f>
        <v>0</v>
      </c>
      <c r="AJ54" s="140">
        <f>$X$33/'Fixed Data'!$E$13</f>
        <v>0</v>
      </c>
      <c r="AK54" s="140">
        <f>$X$33/'Fixed Data'!$E$13</f>
        <v>0</v>
      </c>
      <c r="AL54" s="140">
        <f>$X$33/'Fixed Data'!$E$13</f>
        <v>0</v>
      </c>
      <c r="AM54" s="140">
        <f>$X$33/'Fixed Data'!$E$13</f>
        <v>0</v>
      </c>
      <c r="AN54" s="140">
        <f>$X$33/'Fixed Data'!$E$13</f>
        <v>0</v>
      </c>
      <c r="AO54" s="140">
        <f>$X$33/'Fixed Data'!$E$13</f>
        <v>0</v>
      </c>
      <c r="AP54" s="140">
        <f>$X$33/'Fixed Data'!$E$13</f>
        <v>0</v>
      </c>
      <c r="AQ54" s="140">
        <f>$X$33/'Fixed Data'!$E$13</f>
        <v>0</v>
      </c>
      <c r="AR54" s="140">
        <f>$X$33/'Fixed Data'!$E$13</f>
        <v>0</v>
      </c>
      <c r="AS54" s="140">
        <f>$X$33/'Fixed Data'!$E$13</f>
        <v>0</v>
      </c>
      <c r="AT54" s="140">
        <f>$X$33/'Fixed Data'!$E$13</f>
        <v>0</v>
      </c>
      <c r="AU54" s="140">
        <f>$X$33/'Fixed Data'!$E$13</f>
        <v>0</v>
      </c>
      <c r="AV54" s="140">
        <f>$X$33/'Fixed Data'!$E$13</f>
        <v>0</v>
      </c>
      <c r="AW54" s="140">
        <f>$X$33/'Fixed Data'!$E$13</f>
        <v>0</v>
      </c>
      <c r="AX54" s="140">
        <f>$X$33/'Fixed Data'!$E$13</f>
        <v>0</v>
      </c>
      <c r="AY54" s="140">
        <f>$X$33/'Fixed Data'!$E$13</f>
        <v>0</v>
      </c>
      <c r="AZ54" s="140">
        <f>$X$33/'Fixed Data'!$E$13</f>
        <v>0</v>
      </c>
      <c r="BA54" s="140">
        <f>$X$33/'Fixed Data'!$E$13</f>
        <v>0</v>
      </c>
      <c r="BB54" s="140">
        <f>$X$33/'Fixed Data'!$E$13</f>
        <v>0</v>
      </c>
      <c r="BC54" s="140">
        <f>$X$33/'Fixed Data'!$E$13</f>
        <v>0</v>
      </c>
      <c r="BD54" s="140">
        <f>$X$33/'Fixed Data'!$E$13</f>
        <v>0</v>
      </c>
      <c r="BE54" s="140">
        <f>$X$33/'Fixed Data'!$E$13</f>
        <v>0</v>
      </c>
    </row>
    <row r="55" spans="1:57" ht="16.5" hidden="1" customHeight="1" outlineLevel="1">
      <c r="A55" s="180"/>
      <c r="B55" s="36" t="s">
        <v>364</v>
      </c>
      <c r="C55" s="36" t="s">
        <v>365</v>
      </c>
      <c r="D55" s="36" t="s">
        <v>196</v>
      </c>
      <c r="F55" s="140"/>
      <c r="G55" s="140"/>
      <c r="H55" s="140"/>
      <c r="I55" s="140"/>
      <c r="J55" s="140"/>
      <c r="K55" s="140"/>
      <c r="L55" s="140"/>
      <c r="M55" s="140"/>
      <c r="N55" s="140"/>
      <c r="O55" s="140"/>
      <c r="P55" s="140"/>
      <c r="Q55" s="140"/>
      <c r="R55" s="140"/>
      <c r="S55" s="140"/>
      <c r="T55" s="140"/>
      <c r="U55" s="140"/>
      <c r="V55" s="140"/>
      <c r="W55" s="140"/>
      <c r="X55" s="140"/>
      <c r="Y55" s="140"/>
      <c r="Z55" s="140">
        <f>$Y$33/'Fixed Data'!$E$13</f>
        <v>0</v>
      </c>
      <c r="AA55" s="140">
        <f>$Y$33/'Fixed Data'!$E$13</f>
        <v>0</v>
      </c>
      <c r="AB55" s="140">
        <f>$Y$33/'Fixed Data'!$E$13</f>
        <v>0</v>
      </c>
      <c r="AC55" s="140">
        <f>$Y$33/'Fixed Data'!$E$13</f>
        <v>0</v>
      </c>
      <c r="AD55" s="140">
        <f>$Y$33/'Fixed Data'!$E$13</f>
        <v>0</v>
      </c>
      <c r="AE55" s="140">
        <f>$Y$33/'Fixed Data'!$E$13</f>
        <v>0</v>
      </c>
      <c r="AF55" s="140">
        <f>$Y$33/'Fixed Data'!$E$13</f>
        <v>0</v>
      </c>
      <c r="AG55" s="140">
        <f>$Y$33/'Fixed Data'!$E$13</f>
        <v>0</v>
      </c>
      <c r="AH55" s="140">
        <f>$Y$33/'Fixed Data'!$E$13</f>
        <v>0</v>
      </c>
      <c r="AI55" s="140">
        <f>$Y$33/'Fixed Data'!$E$13</f>
        <v>0</v>
      </c>
      <c r="AJ55" s="140">
        <f>$Y$33/'Fixed Data'!$E$13</f>
        <v>0</v>
      </c>
      <c r="AK55" s="140">
        <f>$Y$33/'Fixed Data'!$E$13</f>
        <v>0</v>
      </c>
      <c r="AL55" s="140">
        <f>$Y$33/'Fixed Data'!$E$13</f>
        <v>0</v>
      </c>
      <c r="AM55" s="140">
        <f>$Y$33/'Fixed Data'!$E$13</f>
        <v>0</v>
      </c>
      <c r="AN55" s="140">
        <f>$Y$33/'Fixed Data'!$E$13</f>
        <v>0</v>
      </c>
      <c r="AO55" s="140">
        <f>$Y$33/'Fixed Data'!$E$13</f>
        <v>0</v>
      </c>
      <c r="AP55" s="140">
        <f>$Y$33/'Fixed Data'!$E$13</f>
        <v>0</v>
      </c>
      <c r="AQ55" s="140">
        <f>$Y$33/'Fixed Data'!$E$13</f>
        <v>0</v>
      </c>
      <c r="AR55" s="140">
        <f>$Y$33/'Fixed Data'!$E$13</f>
        <v>0</v>
      </c>
      <c r="AS55" s="140">
        <f>$Y$33/'Fixed Data'!$E$13</f>
        <v>0</v>
      </c>
      <c r="AT55" s="140">
        <f>$Y$33/'Fixed Data'!$E$13</f>
        <v>0</v>
      </c>
      <c r="AU55" s="140">
        <f>$Y$33/'Fixed Data'!$E$13</f>
        <v>0</v>
      </c>
      <c r="AV55" s="140">
        <f>$Y$33/'Fixed Data'!$E$13</f>
        <v>0</v>
      </c>
      <c r="AW55" s="140">
        <f>$Y$33/'Fixed Data'!$E$13</f>
        <v>0</v>
      </c>
      <c r="AX55" s="140">
        <f>$Y$33/'Fixed Data'!$E$13</f>
        <v>0</v>
      </c>
      <c r="AY55" s="140">
        <f>$Y$33/'Fixed Data'!$E$13</f>
        <v>0</v>
      </c>
      <c r="AZ55" s="140">
        <f>$Y$33/'Fixed Data'!$E$13</f>
        <v>0</v>
      </c>
      <c r="BA55" s="140">
        <f>$Y$33/'Fixed Data'!$E$13</f>
        <v>0</v>
      </c>
      <c r="BB55" s="140">
        <f>$Y$33/'Fixed Data'!$E$13</f>
        <v>0</v>
      </c>
      <c r="BC55" s="140">
        <f>$Y$33/'Fixed Data'!$E$13</f>
        <v>0</v>
      </c>
      <c r="BD55" s="140">
        <f>$Y$33/'Fixed Data'!$E$13</f>
        <v>0</v>
      </c>
      <c r="BE55" s="140">
        <f>$Y$33/'Fixed Data'!$E$13</f>
        <v>0</v>
      </c>
    </row>
    <row r="56" spans="1:57" ht="16.5" hidden="1" customHeight="1" outlineLevel="1">
      <c r="A56" s="180"/>
      <c r="B56" s="36" t="s">
        <v>366</v>
      </c>
      <c r="C56" s="36" t="s">
        <v>367</v>
      </c>
      <c r="D56" s="36" t="s">
        <v>196</v>
      </c>
      <c r="F56" s="140"/>
      <c r="G56" s="140"/>
      <c r="H56" s="140"/>
      <c r="I56" s="140"/>
      <c r="J56" s="140"/>
      <c r="K56" s="140"/>
      <c r="L56" s="140"/>
      <c r="M56" s="140"/>
      <c r="N56" s="140"/>
      <c r="O56" s="140"/>
      <c r="P56" s="140"/>
      <c r="Q56" s="140"/>
      <c r="R56" s="140"/>
      <c r="S56" s="140"/>
      <c r="T56" s="140"/>
      <c r="U56" s="140"/>
      <c r="V56" s="140"/>
      <c r="W56" s="140"/>
      <c r="X56" s="140"/>
      <c r="Y56" s="140"/>
      <c r="Z56" s="140"/>
      <c r="AA56" s="140">
        <f>$Z$33/'Fixed Data'!$E$13</f>
        <v>0</v>
      </c>
      <c r="AB56" s="140">
        <f>$Z$33/'Fixed Data'!$E$13</f>
        <v>0</v>
      </c>
      <c r="AC56" s="140">
        <f>$Z$33/'Fixed Data'!$E$13</f>
        <v>0</v>
      </c>
      <c r="AD56" s="140">
        <f>$Z$33/'Fixed Data'!$E$13</f>
        <v>0</v>
      </c>
      <c r="AE56" s="140">
        <f>$Z$33/'Fixed Data'!$E$13</f>
        <v>0</v>
      </c>
      <c r="AF56" s="140">
        <f>$Z$33/'Fixed Data'!$E$13</f>
        <v>0</v>
      </c>
      <c r="AG56" s="140">
        <f>$Z$33/'Fixed Data'!$E$13</f>
        <v>0</v>
      </c>
      <c r="AH56" s="140">
        <f>$Z$33/'Fixed Data'!$E$13</f>
        <v>0</v>
      </c>
      <c r="AI56" s="140">
        <f>$Z$33/'Fixed Data'!$E$13</f>
        <v>0</v>
      </c>
      <c r="AJ56" s="140">
        <f>$Z$33/'Fixed Data'!$E$13</f>
        <v>0</v>
      </c>
      <c r="AK56" s="140">
        <f>$Z$33/'Fixed Data'!$E$13</f>
        <v>0</v>
      </c>
      <c r="AL56" s="140">
        <f>$Z$33/'Fixed Data'!$E$13</f>
        <v>0</v>
      </c>
      <c r="AM56" s="140">
        <f>$Z$33/'Fixed Data'!$E$13</f>
        <v>0</v>
      </c>
      <c r="AN56" s="140">
        <f>$Z$33/'Fixed Data'!$E$13</f>
        <v>0</v>
      </c>
      <c r="AO56" s="140">
        <f>$Z$33/'Fixed Data'!$E$13</f>
        <v>0</v>
      </c>
      <c r="AP56" s="140">
        <f>$Z$33/'Fixed Data'!$E$13</f>
        <v>0</v>
      </c>
      <c r="AQ56" s="140">
        <f>$Z$33/'Fixed Data'!$E$13</f>
        <v>0</v>
      </c>
      <c r="AR56" s="140">
        <f>$Z$33/'Fixed Data'!$E$13</f>
        <v>0</v>
      </c>
      <c r="AS56" s="140">
        <f>$Z$33/'Fixed Data'!$E$13</f>
        <v>0</v>
      </c>
      <c r="AT56" s="140">
        <f>$Z$33/'Fixed Data'!$E$13</f>
        <v>0</v>
      </c>
      <c r="AU56" s="140">
        <f>$Z$33/'Fixed Data'!$E$13</f>
        <v>0</v>
      </c>
      <c r="AV56" s="140">
        <f>$Z$33/'Fixed Data'!$E$13</f>
        <v>0</v>
      </c>
      <c r="AW56" s="140">
        <f>$Z$33/'Fixed Data'!$E$13</f>
        <v>0</v>
      </c>
      <c r="AX56" s="140">
        <f>$Z$33/'Fixed Data'!$E$13</f>
        <v>0</v>
      </c>
      <c r="AY56" s="140">
        <f>$Z$33/'Fixed Data'!$E$13</f>
        <v>0</v>
      </c>
      <c r="AZ56" s="140">
        <f>$Z$33/'Fixed Data'!$E$13</f>
        <v>0</v>
      </c>
      <c r="BA56" s="140">
        <f>$Z$33/'Fixed Data'!$E$13</f>
        <v>0</v>
      </c>
      <c r="BB56" s="140">
        <f>$Z$33/'Fixed Data'!$E$13</f>
        <v>0</v>
      </c>
      <c r="BC56" s="140">
        <f>$Z$33/'Fixed Data'!$E$13</f>
        <v>0</v>
      </c>
      <c r="BD56" s="140">
        <f>$Z$33/'Fixed Data'!$E$13</f>
        <v>0</v>
      </c>
      <c r="BE56" s="140">
        <f>$Z$33/'Fixed Data'!$E$13</f>
        <v>0</v>
      </c>
    </row>
    <row r="57" spans="1:57" ht="16.5" hidden="1" customHeight="1" outlineLevel="1">
      <c r="A57" s="180"/>
      <c r="B57" s="36" t="s">
        <v>368</v>
      </c>
      <c r="C57" s="36" t="s">
        <v>369</v>
      </c>
      <c r="D57" s="36" t="s">
        <v>196</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f>$AA$33/'Fixed Data'!$E$13</f>
        <v>0</v>
      </c>
      <c r="AC57" s="140">
        <f>$AA$33/'Fixed Data'!$E$13</f>
        <v>0</v>
      </c>
      <c r="AD57" s="140">
        <f>$AA$33/'Fixed Data'!$E$13</f>
        <v>0</v>
      </c>
      <c r="AE57" s="140">
        <f>$AA$33/'Fixed Data'!$E$13</f>
        <v>0</v>
      </c>
      <c r="AF57" s="140">
        <f>$AA$33/'Fixed Data'!$E$13</f>
        <v>0</v>
      </c>
      <c r="AG57" s="140">
        <f>$AA$33/'Fixed Data'!$E$13</f>
        <v>0</v>
      </c>
      <c r="AH57" s="140">
        <f>$AA$33/'Fixed Data'!$E$13</f>
        <v>0</v>
      </c>
      <c r="AI57" s="140">
        <f>$AA$33/'Fixed Data'!$E$13</f>
        <v>0</v>
      </c>
      <c r="AJ57" s="140">
        <f>$AA$33/'Fixed Data'!$E$13</f>
        <v>0</v>
      </c>
      <c r="AK57" s="140">
        <f>$AA$33/'Fixed Data'!$E$13</f>
        <v>0</v>
      </c>
      <c r="AL57" s="140">
        <f>$AA$33/'Fixed Data'!$E$13</f>
        <v>0</v>
      </c>
      <c r="AM57" s="140">
        <f>$AA$33/'Fixed Data'!$E$13</f>
        <v>0</v>
      </c>
      <c r="AN57" s="140">
        <f>$AA$33/'Fixed Data'!$E$13</f>
        <v>0</v>
      </c>
      <c r="AO57" s="140">
        <f>$AA$33/'Fixed Data'!$E$13</f>
        <v>0</v>
      </c>
      <c r="AP57" s="140">
        <f>$AA$33/'Fixed Data'!$E$13</f>
        <v>0</v>
      </c>
      <c r="AQ57" s="140">
        <f>$AA$33/'Fixed Data'!$E$13</f>
        <v>0</v>
      </c>
      <c r="AR57" s="140">
        <f>$AA$33/'Fixed Data'!$E$13</f>
        <v>0</v>
      </c>
      <c r="AS57" s="140">
        <f>$AA$33/'Fixed Data'!$E$13</f>
        <v>0</v>
      </c>
      <c r="AT57" s="140">
        <f>$AA$33/'Fixed Data'!$E$13</f>
        <v>0</v>
      </c>
      <c r="AU57" s="140">
        <f>$AA$33/'Fixed Data'!$E$13</f>
        <v>0</v>
      </c>
      <c r="AV57" s="140">
        <f>$AA$33/'Fixed Data'!$E$13</f>
        <v>0</v>
      </c>
      <c r="AW57" s="140">
        <f>$AA$33/'Fixed Data'!$E$13</f>
        <v>0</v>
      </c>
      <c r="AX57" s="140">
        <f>$AA$33/'Fixed Data'!$E$13</f>
        <v>0</v>
      </c>
      <c r="AY57" s="140">
        <f>$AA$33/'Fixed Data'!$E$13</f>
        <v>0</v>
      </c>
      <c r="AZ57" s="140">
        <f>$AA$33/'Fixed Data'!$E$13</f>
        <v>0</v>
      </c>
      <c r="BA57" s="140">
        <f>$AA$33/'Fixed Data'!$E$13</f>
        <v>0</v>
      </c>
      <c r="BB57" s="140">
        <f>$AA$33/'Fixed Data'!$E$13</f>
        <v>0</v>
      </c>
      <c r="BC57" s="140">
        <f>$AA$33/'Fixed Data'!$E$13</f>
        <v>0</v>
      </c>
      <c r="BD57" s="140">
        <f>$AA$33/'Fixed Data'!$E$13</f>
        <v>0</v>
      </c>
      <c r="BE57" s="140">
        <f>$AA$33/'Fixed Data'!$E$13</f>
        <v>0</v>
      </c>
    </row>
    <row r="58" spans="1:57" ht="16.5" hidden="1" customHeight="1" outlineLevel="1">
      <c r="A58" s="180"/>
      <c r="B58" s="36" t="s">
        <v>370</v>
      </c>
      <c r="C58" s="36" t="s">
        <v>371</v>
      </c>
      <c r="D58" s="36" t="s">
        <v>196</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f>$AB$33/'Fixed Data'!$E$13</f>
        <v>0</v>
      </c>
      <c r="AD58" s="140">
        <f>$AB$33/'Fixed Data'!$E$13</f>
        <v>0</v>
      </c>
      <c r="AE58" s="140">
        <f>$AB$33/'Fixed Data'!$E$13</f>
        <v>0</v>
      </c>
      <c r="AF58" s="140">
        <f>$AB$33/'Fixed Data'!$E$13</f>
        <v>0</v>
      </c>
      <c r="AG58" s="140">
        <f>$AB$33/'Fixed Data'!$E$13</f>
        <v>0</v>
      </c>
      <c r="AH58" s="140">
        <f>$AB$33/'Fixed Data'!$E$13</f>
        <v>0</v>
      </c>
      <c r="AI58" s="140">
        <f>$AB$33/'Fixed Data'!$E$13</f>
        <v>0</v>
      </c>
      <c r="AJ58" s="140">
        <f>$AB$33/'Fixed Data'!$E$13</f>
        <v>0</v>
      </c>
      <c r="AK58" s="140">
        <f>$AB$33/'Fixed Data'!$E$13</f>
        <v>0</v>
      </c>
      <c r="AL58" s="140">
        <f>$AB$33/'Fixed Data'!$E$13</f>
        <v>0</v>
      </c>
      <c r="AM58" s="140">
        <f>$AB$33/'Fixed Data'!$E$13</f>
        <v>0</v>
      </c>
      <c r="AN58" s="140">
        <f>$AB$33/'Fixed Data'!$E$13</f>
        <v>0</v>
      </c>
      <c r="AO58" s="140">
        <f>$AB$33/'Fixed Data'!$E$13</f>
        <v>0</v>
      </c>
      <c r="AP58" s="140">
        <f>$AB$33/'Fixed Data'!$E$13</f>
        <v>0</v>
      </c>
      <c r="AQ58" s="140">
        <f>$AB$33/'Fixed Data'!$E$13</f>
        <v>0</v>
      </c>
      <c r="AR58" s="140">
        <f>$AB$33/'Fixed Data'!$E$13</f>
        <v>0</v>
      </c>
      <c r="AS58" s="140">
        <f>$AB$33/'Fixed Data'!$E$13</f>
        <v>0</v>
      </c>
      <c r="AT58" s="140">
        <f>$AB$33/'Fixed Data'!$E$13</f>
        <v>0</v>
      </c>
      <c r="AU58" s="140">
        <f>$AB$33/'Fixed Data'!$E$13</f>
        <v>0</v>
      </c>
      <c r="AV58" s="140">
        <f>$AB$33/'Fixed Data'!$E$13</f>
        <v>0</v>
      </c>
      <c r="AW58" s="140">
        <f>$AB$33/'Fixed Data'!$E$13</f>
        <v>0</v>
      </c>
      <c r="AX58" s="140">
        <f>$AB$33/'Fixed Data'!$E$13</f>
        <v>0</v>
      </c>
      <c r="AY58" s="140">
        <f>$AB$33/'Fixed Data'!$E$13</f>
        <v>0</v>
      </c>
      <c r="AZ58" s="140">
        <f>$AB$33/'Fixed Data'!$E$13</f>
        <v>0</v>
      </c>
      <c r="BA58" s="140">
        <f>$AB$33/'Fixed Data'!$E$13</f>
        <v>0</v>
      </c>
      <c r="BB58" s="140">
        <f>$AB$33/'Fixed Data'!$E$13</f>
        <v>0</v>
      </c>
      <c r="BC58" s="140">
        <f>$AB$33/'Fixed Data'!$E$13</f>
        <v>0</v>
      </c>
      <c r="BD58" s="140">
        <f>$AB$33/'Fixed Data'!$E$13</f>
        <v>0</v>
      </c>
      <c r="BE58" s="140">
        <f>$AB$33/'Fixed Data'!$E$13</f>
        <v>0</v>
      </c>
    </row>
    <row r="59" spans="1:57" ht="16.5" hidden="1" customHeight="1" outlineLevel="1">
      <c r="A59" s="180"/>
      <c r="B59" s="36" t="s">
        <v>372</v>
      </c>
      <c r="C59" s="36" t="s">
        <v>373</v>
      </c>
      <c r="D59" s="36" t="s">
        <v>196</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f>$AC$33/'Fixed Data'!$E$13</f>
        <v>0</v>
      </c>
      <c r="AE59" s="140">
        <f>$AC$33/'Fixed Data'!$E$13</f>
        <v>0</v>
      </c>
      <c r="AF59" s="140">
        <f>$AC$33/'Fixed Data'!$E$13</f>
        <v>0</v>
      </c>
      <c r="AG59" s="140">
        <f>$AC$33/'Fixed Data'!$E$13</f>
        <v>0</v>
      </c>
      <c r="AH59" s="140">
        <f>$AC$33/'Fixed Data'!$E$13</f>
        <v>0</v>
      </c>
      <c r="AI59" s="140">
        <f>$AC$33/'Fixed Data'!$E$13</f>
        <v>0</v>
      </c>
      <c r="AJ59" s="140">
        <f>$AC$33/'Fixed Data'!$E$13</f>
        <v>0</v>
      </c>
      <c r="AK59" s="140">
        <f>$AC$33/'Fixed Data'!$E$13</f>
        <v>0</v>
      </c>
      <c r="AL59" s="140">
        <f>$AC$33/'Fixed Data'!$E$13</f>
        <v>0</v>
      </c>
      <c r="AM59" s="140">
        <f>$AC$33/'Fixed Data'!$E$13</f>
        <v>0</v>
      </c>
      <c r="AN59" s="140">
        <f>$AC$33/'Fixed Data'!$E$13</f>
        <v>0</v>
      </c>
      <c r="AO59" s="140">
        <f>$AC$33/'Fixed Data'!$E$13</f>
        <v>0</v>
      </c>
      <c r="AP59" s="140">
        <f>$AC$33/'Fixed Data'!$E$13</f>
        <v>0</v>
      </c>
      <c r="AQ59" s="140">
        <f>$AC$33/'Fixed Data'!$E$13</f>
        <v>0</v>
      </c>
      <c r="AR59" s="140">
        <f>$AC$33/'Fixed Data'!$E$13</f>
        <v>0</v>
      </c>
      <c r="AS59" s="140">
        <f>$AC$33/'Fixed Data'!$E$13</f>
        <v>0</v>
      </c>
      <c r="AT59" s="140">
        <f>$AC$33/'Fixed Data'!$E$13</f>
        <v>0</v>
      </c>
      <c r="AU59" s="140">
        <f>$AC$33/'Fixed Data'!$E$13</f>
        <v>0</v>
      </c>
      <c r="AV59" s="140">
        <f>$AC$33/'Fixed Data'!$E$13</f>
        <v>0</v>
      </c>
      <c r="AW59" s="140">
        <f>$AC$33/'Fixed Data'!$E$13</f>
        <v>0</v>
      </c>
      <c r="AX59" s="140">
        <f>$AC$33/'Fixed Data'!$E$13</f>
        <v>0</v>
      </c>
      <c r="AY59" s="140">
        <f>$AC$33/'Fixed Data'!$E$13</f>
        <v>0</v>
      </c>
      <c r="AZ59" s="140">
        <f>$AC$33/'Fixed Data'!$E$13</f>
        <v>0</v>
      </c>
      <c r="BA59" s="140">
        <f>$AC$33/'Fixed Data'!$E$13</f>
        <v>0</v>
      </c>
      <c r="BB59" s="140">
        <f>$AC$33/'Fixed Data'!$E$13</f>
        <v>0</v>
      </c>
      <c r="BC59" s="140">
        <f>$AC$33/'Fixed Data'!$E$13</f>
        <v>0</v>
      </c>
      <c r="BD59" s="140">
        <f>$AC$33/'Fixed Data'!$E$13</f>
        <v>0</v>
      </c>
      <c r="BE59" s="140">
        <f>$AC$33/'Fixed Data'!$E$13</f>
        <v>0</v>
      </c>
    </row>
    <row r="60" spans="1:57" ht="16.5" hidden="1" customHeight="1" outlineLevel="1">
      <c r="A60" s="180"/>
      <c r="B60" s="36" t="s">
        <v>374</v>
      </c>
      <c r="C60" s="36" t="s">
        <v>375</v>
      </c>
      <c r="D60" s="36" t="s">
        <v>196</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f>$AD$33/'Fixed Data'!$E$13</f>
        <v>0</v>
      </c>
      <c r="AF60" s="140">
        <f>$AD$33/'Fixed Data'!$E$13</f>
        <v>0</v>
      </c>
      <c r="AG60" s="140">
        <f>$AD$33/'Fixed Data'!$E$13</f>
        <v>0</v>
      </c>
      <c r="AH60" s="140">
        <f>$AD$33/'Fixed Data'!$E$13</f>
        <v>0</v>
      </c>
      <c r="AI60" s="140">
        <f>$AD$33/'Fixed Data'!$E$13</f>
        <v>0</v>
      </c>
      <c r="AJ60" s="140">
        <f>$AD$33/'Fixed Data'!$E$13</f>
        <v>0</v>
      </c>
      <c r="AK60" s="140">
        <f>$AD$33/'Fixed Data'!$E$13</f>
        <v>0</v>
      </c>
      <c r="AL60" s="140">
        <f>$AD$33/'Fixed Data'!$E$13</f>
        <v>0</v>
      </c>
      <c r="AM60" s="140">
        <f>$AD$33/'Fixed Data'!$E$13</f>
        <v>0</v>
      </c>
      <c r="AN60" s="140">
        <f>$AD$33/'Fixed Data'!$E$13</f>
        <v>0</v>
      </c>
      <c r="AO60" s="140">
        <f>$AD$33/'Fixed Data'!$E$13</f>
        <v>0</v>
      </c>
      <c r="AP60" s="140">
        <f>$AD$33/'Fixed Data'!$E$13</f>
        <v>0</v>
      </c>
      <c r="AQ60" s="140">
        <f>$AD$33/'Fixed Data'!$E$13</f>
        <v>0</v>
      </c>
      <c r="AR60" s="140">
        <f>$AD$33/'Fixed Data'!$E$13</f>
        <v>0</v>
      </c>
      <c r="AS60" s="140">
        <f>$AD$33/'Fixed Data'!$E$13</f>
        <v>0</v>
      </c>
      <c r="AT60" s="140">
        <f>$AD$33/'Fixed Data'!$E$13</f>
        <v>0</v>
      </c>
      <c r="AU60" s="140">
        <f>$AD$33/'Fixed Data'!$E$13</f>
        <v>0</v>
      </c>
      <c r="AV60" s="140">
        <f>$AD$33/'Fixed Data'!$E$13</f>
        <v>0</v>
      </c>
      <c r="AW60" s="140">
        <f>$AD$33/'Fixed Data'!$E$13</f>
        <v>0</v>
      </c>
      <c r="AX60" s="140">
        <f>$AD$33/'Fixed Data'!$E$13</f>
        <v>0</v>
      </c>
      <c r="AY60" s="140">
        <f>$AD$33/'Fixed Data'!$E$13</f>
        <v>0</v>
      </c>
      <c r="AZ60" s="140">
        <f>$AD$33/'Fixed Data'!$E$13</f>
        <v>0</v>
      </c>
      <c r="BA60" s="140">
        <f>$AD$33/'Fixed Data'!$E$13</f>
        <v>0</v>
      </c>
      <c r="BB60" s="140">
        <f>$AD$33/'Fixed Data'!$E$13</f>
        <v>0</v>
      </c>
      <c r="BC60" s="140">
        <f>$AD$33/'Fixed Data'!$E$13</f>
        <v>0</v>
      </c>
      <c r="BD60" s="140">
        <f>$AD$33/'Fixed Data'!$E$13</f>
        <v>0</v>
      </c>
      <c r="BE60" s="140">
        <f>$AD$33/'Fixed Data'!$E$13</f>
        <v>0</v>
      </c>
    </row>
    <row r="61" spans="1:57" ht="16.5" hidden="1" customHeight="1" outlineLevel="1">
      <c r="A61" s="180"/>
      <c r="B61" s="36" t="s">
        <v>376</v>
      </c>
      <c r="C61" s="36" t="s">
        <v>377</v>
      </c>
      <c r="D61" s="36" t="s">
        <v>196</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f>$AE$33/'Fixed Data'!$E$13</f>
        <v>0</v>
      </c>
      <c r="AG61" s="140">
        <f>$AE$33/'Fixed Data'!$E$13</f>
        <v>0</v>
      </c>
      <c r="AH61" s="140">
        <f>$AE$33/'Fixed Data'!$E$13</f>
        <v>0</v>
      </c>
      <c r="AI61" s="140">
        <f>$AE$33/'Fixed Data'!$E$13</f>
        <v>0</v>
      </c>
      <c r="AJ61" s="140">
        <f>$AE$33/'Fixed Data'!$E$13</f>
        <v>0</v>
      </c>
      <c r="AK61" s="140">
        <f>$AE$33/'Fixed Data'!$E$13</f>
        <v>0</v>
      </c>
      <c r="AL61" s="140">
        <f>$AE$33/'Fixed Data'!$E$13</f>
        <v>0</v>
      </c>
      <c r="AM61" s="140">
        <f>$AE$33/'Fixed Data'!$E$13</f>
        <v>0</v>
      </c>
      <c r="AN61" s="140">
        <f>$AE$33/'Fixed Data'!$E$13</f>
        <v>0</v>
      </c>
      <c r="AO61" s="140">
        <f>$AE$33/'Fixed Data'!$E$13</f>
        <v>0</v>
      </c>
      <c r="AP61" s="140">
        <f>$AE$33/'Fixed Data'!$E$13</f>
        <v>0</v>
      </c>
      <c r="AQ61" s="140">
        <f>$AE$33/'Fixed Data'!$E$13</f>
        <v>0</v>
      </c>
      <c r="AR61" s="140">
        <f>$AE$33/'Fixed Data'!$E$13</f>
        <v>0</v>
      </c>
      <c r="AS61" s="140">
        <f>$AE$33/'Fixed Data'!$E$13</f>
        <v>0</v>
      </c>
      <c r="AT61" s="140">
        <f>$AE$33/'Fixed Data'!$E$13</f>
        <v>0</v>
      </c>
      <c r="AU61" s="140">
        <f>$AE$33/'Fixed Data'!$E$13</f>
        <v>0</v>
      </c>
      <c r="AV61" s="140">
        <f>$AE$33/'Fixed Data'!$E$13</f>
        <v>0</v>
      </c>
      <c r="AW61" s="140">
        <f>$AE$33/'Fixed Data'!$E$13</f>
        <v>0</v>
      </c>
      <c r="AX61" s="140">
        <f>$AE$33/'Fixed Data'!$E$13</f>
        <v>0</v>
      </c>
      <c r="AY61" s="140">
        <f>$AE$33/'Fixed Data'!$E$13</f>
        <v>0</v>
      </c>
      <c r="AZ61" s="140">
        <f>$AE$33/'Fixed Data'!$E$13</f>
        <v>0</v>
      </c>
      <c r="BA61" s="140">
        <f>$AE$33/'Fixed Data'!$E$13</f>
        <v>0</v>
      </c>
      <c r="BB61" s="140">
        <f>$AE$33/'Fixed Data'!$E$13</f>
        <v>0</v>
      </c>
      <c r="BC61" s="140">
        <f>$AE$33/'Fixed Data'!$E$13</f>
        <v>0</v>
      </c>
      <c r="BD61" s="140">
        <f>$AE$33/'Fixed Data'!$E$13</f>
        <v>0</v>
      </c>
      <c r="BE61" s="140">
        <f>$AE$33/'Fixed Data'!$E$13</f>
        <v>0</v>
      </c>
    </row>
    <row r="62" spans="1:57" ht="16.5" hidden="1" customHeight="1" outlineLevel="1">
      <c r="A62" s="180"/>
      <c r="B62" s="36" t="s">
        <v>378</v>
      </c>
      <c r="C62" s="36" t="s">
        <v>379</v>
      </c>
      <c r="D62" s="36" t="s">
        <v>196</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f>$AF$33/'Fixed Data'!$E$13</f>
        <v>0</v>
      </c>
      <c r="AH62" s="140">
        <f>$AF$33/'Fixed Data'!$E$13</f>
        <v>0</v>
      </c>
      <c r="AI62" s="140">
        <f>$AF$33/'Fixed Data'!$E$13</f>
        <v>0</v>
      </c>
      <c r="AJ62" s="140">
        <f>$AF$33/'Fixed Data'!$E$13</f>
        <v>0</v>
      </c>
      <c r="AK62" s="140">
        <f>$AF$33/'Fixed Data'!$E$13</f>
        <v>0</v>
      </c>
      <c r="AL62" s="140">
        <f>$AF$33/'Fixed Data'!$E$13</f>
        <v>0</v>
      </c>
      <c r="AM62" s="140">
        <f>$AF$33/'Fixed Data'!$E$13</f>
        <v>0</v>
      </c>
      <c r="AN62" s="140">
        <f>$AF$33/'Fixed Data'!$E$13</f>
        <v>0</v>
      </c>
      <c r="AO62" s="140">
        <f>$AF$33/'Fixed Data'!$E$13</f>
        <v>0</v>
      </c>
      <c r="AP62" s="140">
        <f>$AF$33/'Fixed Data'!$E$13</f>
        <v>0</v>
      </c>
      <c r="AQ62" s="140">
        <f>$AF$33/'Fixed Data'!$E$13</f>
        <v>0</v>
      </c>
      <c r="AR62" s="140">
        <f>$AF$33/'Fixed Data'!$E$13</f>
        <v>0</v>
      </c>
      <c r="AS62" s="140">
        <f>$AF$33/'Fixed Data'!$E$13</f>
        <v>0</v>
      </c>
      <c r="AT62" s="140">
        <f>$AF$33/'Fixed Data'!$E$13</f>
        <v>0</v>
      </c>
      <c r="AU62" s="140">
        <f>$AF$33/'Fixed Data'!$E$13</f>
        <v>0</v>
      </c>
      <c r="AV62" s="140">
        <f>$AF$33/'Fixed Data'!$E$13</f>
        <v>0</v>
      </c>
      <c r="AW62" s="140">
        <f>$AF$33/'Fixed Data'!$E$13</f>
        <v>0</v>
      </c>
      <c r="AX62" s="140">
        <f>$AF$33/'Fixed Data'!$E$13</f>
        <v>0</v>
      </c>
      <c r="AY62" s="140">
        <f>$AF$33/'Fixed Data'!$E$13</f>
        <v>0</v>
      </c>
      <c r="AZ62" s="140">
        <f>$AF$33/'Fixed Data'!$E$13</f>
        <v>0</v>
      </c>
      <c r="BA62" s="140">
        <f>$AF$33/'Fixed Data'!$E$13</f>
        <v>0</v>
      </c>
      <c r="BB62" s="140">
        <f>$AF$33/'Fixed Data'!$E$13</f>
        <v>0</v>
      </c>
      <c r="BC62" s="140">
        <f>$AF$33/'Fixed Data'!$E$13</f>
        <v>0</v>
      </c>
      <c r="BD62" s="140">
        <f>$AF$33/'Fixed Data'!$E$13</f>
        <v>0</v>
      </c>
      <c r="BE62" s="140">
        <f>$AF$33/'Fixed Data'!$E$13</f>
        <v>0</v>
      </c>
    </row>
    <row r="63" spans="1:57" ht="16.5" hidden="1" customHeight="1" outlineLevel="1">
      <c r="A63" s="180"/>
      <c r="B63" s="36" t="s">
        <v>380</v>
      </c>
      <c r="C63" s="36" t="s">
        <v>381</v>
      </c>
      <c r="D63" s="36" t="s">
        <v>196</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f>$AG$33/'Fixed Data'!$E$13</f>
        <v>0</v>
      </c>
      <c r="AI63" s="140">
        <f>$AG$33/'Fixed Data'!$E$13</f>
        <v>0</v>
      </c>
      <c r="AJ63" s="140">
        <f>$AG$33/'Fixed Data'!$E$13</f>
        <v>0</v>
      </c>
      <c r="AK63" s="140">
        <f>$AG$33/'Fixed Data'!$E$13</f>
        <v>0</v>
      </c>
      <c r="AL63" s="140">
        <f>$AG$33/'Fixed Data'!$E$13</f>
        <v>0</v>
      </c>
      <c r="AM63" s="140">
        <f>$AG$33/'Fixed Data'!$E$13</f>
        <v>0</v>
      </c>
      <c r="AN63" s="140">
        <f>$AG$33/'Fixed Data'!$E$13</f>
        <v>0</v>
      </c>
      <c r="AO63" s="140">
        <f>$AG$33/'Fixed Data'!$E$13</f>
        <v>0</v>
      </c>
      <c r="AP63" s="140">
        <f>$AG$33/'Fixed Data'!$E$13</f>
        <v>0</v>
      </c>
      <c r="AQ63" s="140">
        <f>$AG$33/'Fixed Data'!$E$13</f>
        <v>0</v>
      </c>
      <c r="AR63" s="140">
        <f>$AG$33/'Fixed Data'!$E$13</f>
        <v>0</v>
      </c>
      <c r="AS63" s="140">
        <f>$AG$33/'Fixed Data'!$E$13</f>
        <v>0</v>
      </c>
      <c r="AT63" s="140">
        <f>$AG$33/'Fixed Data'!$E$13</f>
        <v>0</v>
      </c>
      <c r="AU63" s="140">
        <f>$AG$33/'Fixed Data'!$E$13</f>
        <v>0</v>
      </c>
      <c r="AV63" s="140">
        <f>$AG$33/'Fixed Data'!$E$13</f>
        <v>0</v>
      </c>
      <c r="AW63" s="140">
        <f>$AG$33/'Fixed Data'!$E$13</f>
        <v>0</v>
      </c>
      <c r="AX63" s="140">
        <f>$AG$33/'Fixed Data'!$E$13</f>
        <v>0</v>
      </c>
      <c r="AY63" s="140">
        <f>$AG$33/'Fixed Data'!$E$13</f>
        <v>0</v>
      </c>
      <c r="AZ63" s="140">
        <f>$AG$33/'Fixed Data'!$E$13</f>
        <v>0</v>
      </c>
      <c r="BA63" s="140">
        <f>$AG$33/'Fixed Data'!$E$13</f>
        <v>0</v>
      </c>
      <c r="BB63" s="140">
        <f>$AG$33/'Fixed Data'!$E$13</f>
        <v>0</v>
      </c>
      <c r="BC63" s="140">
        <f>$AG$33/'Fixed Data'!$E$13</f>
        <v>0</v>
      </c>
      <c r="BD63" s="140">
        <f>$AG$33/'Fixed Data'!$E$13</f>
        <v>0</v>
      </c>
      <c r="BE63" s="140">
        <f>$AG$33/'Fixed Data'!$E$13</f>
        <v>0</v>
      </c>
    </row>
    <row r="64" spans="1:57" ht="16.5" hidden="1" customHeight="1" outlineLevel="1">
      <c r="A64" s="180"/>
      <c r="B64" s="36" t="s">
        <v>382</v>
      </c>
      <c r="C64" s="36" t="s">
        <v>383</v>
      </c>
      <c r="D64" s="36" t="s">
        <v>196</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f>$AH$33/'Fixed Data'!$E$13</f>
        <v>0</v>
      </c>
      <c r="AJ64" s="140">
        <f>$AH$33/'Fixed Data'!$E$13</f>
        <v>0</v>
      </c>
      <c r="AK64" s="140">
        <f>$AH$33/'Fixed Data'!$E$13</f>
        <v>0</v>
      </c>
      <c r="AL64" s="140">
        <f>$AH$33/'Fixed Data'!$E$13</f>
        <v>0</v>
      </c>
      <c r="AM64" s="140">
        <f>$AH$33/'Fixed Data'!$E$13</f>
        <v>0</v>
      </c>
      <c r="AN64" s="140">
        <f>$AH$33/'Fixed Data'!$E$13</f>
        <v>0</v>
      </c>
      <c r="AO64" s="140">
        <f>$AH$33/'Fixed Data'!$E$13</f>
        <v>0</v>
      </c>
      <c r="AP64" s="140">
        <f>$AH$33/'Fixed Data'!$E$13</f>
        <v>0</v>
      </c>
      <c r="AQ64" s="140">
        <f>$AH$33/'Fixed Data'!$E$13</f>
        <v>0</v>
      </c>
      <c r="AR64" s="140">
        <f>$AH$33/'Fixed Data'!$E$13</f>
        <v>0</v>
      </c>
      <c r="AS64" s="140">
        <f>$AH$33/'Fixed Data'!$E$13</f>
        <v>0</v>
      </c>
      <c r="AT64" s="140">
        <f>$AH$33/'Fixed Data'!$E$13</f>
        <v>0</v>
      </c>
      <c r="AU64" s="140">
        <f>$AH$33/'Fixed Data'!$E$13</f>
        <v>0</v>
      </c>
      <c r="AV64" s="140">
        <f>$AH$33/'Fixed Data'!$E$13</f>
        <v>0</v>
      </c>
      <c r="AW64" s="140">
        <f>$AH$33/'Fixed Data'!$E$13</f>
        <v>0</v>
      </c>
      <c r="AX64" s="140">
        <f>$AH$33/'Fixed Data'!$E$13</f>
        <v>0</v>
      </c>
      <c r="AY64" s="140">
        <f>$AH$33/'Fixed Data'!$E$13</f>
        <v>0</v>
      </c>
      <c r="AZ64" s="140">
        <f>$AH$33/'Fixed Data'!$E$13</f>
        <v>0</v>
      </c>
      <c r="BA64" s="140">
        <f>$AH$33/'Fixed Data'!$E$13</f>
        <v>0</v>
      </c>
      <c r="BB64" s="140">
        <f>$AH$33/'Fixed Data'!$E$13</f>
        <v>0</v>
      </c>
      <c r="BC64" s="140">
        <f>$AH$33/'Fixed Data'!$E$13</f>
        <v>0</v>
      </c>
      <c r="BD64" s="140">
        <f>$AH$33/'Fixed Data'!$E$13</f>
        <v>0</v>
      </c>
      <c r="BE64" s="140">
        <f>$AH$33/'Fixed Data'!$E$13</f>
        <v>0</v>
      </c>
    </row>
    <row r="65" spans="1:57" collapsed="1">
      <c r="A65" s="180"/>
      <c r="B65" s="36" t="s">
        <v>384</v>
      </c>
      <c r="C65" s="36" t="s">
        <v>385</v>
      </c>
      <c r="D65" s="36" t="s">
        <v>196</v>
      </c>
      <c r="E65" s="140">
        <f>SUM(E35:E64)</f>
        <v>0</v>
      </c>
      <c r="F65" s="140">
        <f t="shared" ref="F65:BE65" si="5">SUM(F35:F64)</f>
        <v>0</v>
      </c>
      <c r="G65" s="140">
        <f t="shared" si="5"/>
        <v>0</v>
      </c>
      <c r="H65" s="140">
        <f t="shared" si="5"/>
        <v>0</v>
      </c>
      <c r="I65" s="140">
        <f t="shared" si="5"/>
        <v>0</v>
      </c>
      <c r="J65" s="140">
        <f t="shared" si="5"/>
        <v>0</v>
      </c>
      <c r="K65" s="140">
        <f t="shared" si="5"/>
        <v>0</v>
      </c>
      <c r="L65" s="140">
        <f t="shared" si="5"/>
        <v>0</v>
      </c>
      <c r="M65" s="140">
        <f t="shared" si="5"/>
        <v>0</v>
      </c>
      <c r="N65" s="140">
        <f t="shared" si="5"/>
        <v>0</v>
      </c>
      <c r="O65" s="140">
        <f t="shared" si="5"/>
        <v>0</v>
      </c>
      <c r="P65" s="140">
        <f t="shared" si="5"/>
        <v>0</v>
      </c>
      <c r="Q65" s="140">
        <f t="shared" si="5"/>
        <v>0</v>
      </c>
      <c r="R65" s="140">
        <f t="shared" si="5"/>
        <v>0</v>
      </c>
      <c r="S65" s="140">
        <f t="shared" si="5"/>
        <v>0</v>
      </c>
      <c r="T65" s="140">
        <f t="shared" si="5"/>
        <v>0</v>
      </c>
      <c r="U65" s="140">
        <f t="shared" si="5"/>
        <v>0</v>
      </c>
      <c r="V65" s="140">
        <f t="shared" si="5"/>
        <v>0</v>
      </c>
      <c r="W65" s="140">
        <f t="shared" si="5"/>
        <v>0</v>
      </c>
      <c r="X65" s="140">
        <f t="shared" si="5"/>
        <v>0</v>
      </c>
      <c r="Y65" s="140">
        <f t="shared" si="5"/>
        <v>0</v>
      </c>
      <c r="Z65" s="140">
        <f t="shared" si="5"/>
        <v>0</v>
      </c>
      <c r="AA65" s="140">
        <f t="shared" si="5"/>
        <v>0</v>
      </c>
      <c r="AB65" s="140">
        <f t="shared" si="5"/>
        <v>0</v>
      </c>
      <c r="AC65" s="140">
        <f t="shared" si="5"/>
        <v>0</v>
      </c>
      <c r="AD65" s="140">
        <f t="shared" si="5"/>
        <v>0</v>
      </c>
      <c r="AE65" s="140">
        <f t="shared" si="5"/>
        <v>0</v>
      </c>
      <c r="AF65" s="140">
        <f t="shared" si="5"/>
        <v>0</v>
      </c>
      <c r="AG65" s="140">
        <f t="shared" si="5"/>
        <v>0</v>
      </c>
      <c r="AH65" s="140">
        <f t="shared" si="5"/>
        <v>0</v>
      </c>
      <c r="AI65" s="140">
        <f t="shared" si="5"/>
        <v>0</v>
      </c>
      <c r="AJ65" s="140">
        <f t="shared" si="5"/>
        <v>0</v>
      </c>
      <c r="AK65" s="140">
        <f t="shared" si="5"/>
        <v>0</v>
      </c>
      <c r="AL65" s="140">
        <f t="shared" si="5"/>
        <v>0</v>
      </c>
      <c r="AM65" s="140">
        <f t="shared" si="5"/>
        <v>0</v>
      </c>
      <c r="AN65" s="140">
        <f t="shared" si="5"/>
        <v>0</v>
      </c>
      <c r="AO65" s="140">
        <f t="shared" si="5"/>
        <v>0</v>
      </c>
      <c r="AP65" s="140">
        <f t="shared" si="5"/>
        <v>0</v>
      </c>
      <c r="AQ65" s="140">
        <f t="shared" si="5"/>
        <v>0</v>
      </c>
      <c r="AR65" s="140">
        <f t="shared" si="5"/>
        <v>0</v>
      </c>
      <c r="AS65" s="140">
        <f t="shared" si="5"/>
        <v>0</v>
      </c>
      <c r="AT65" s="140">
        <f t="shared" si="5"/>
        <v>0</v>
      </c>
      <c r="AU65" s="140">
        <f t="shared" si="5"/>
        <v>0</v>
      </c>
      <c r="AV65" s="140">
        <f t="shared" si="5"/>
        <v>0</v>
      </c>
      <c r="AW65" s="140">
        <f t="shared" si="5"/>
        <v>0</v>
      </c>
      <c r="AX65" s="140">
        <f t="shared" si="5"/>
        <v>0</v>
      </c>
      <c r="AY65" s="140">
        <f t="shared" si="5"/>
        <v>0</v>
      </c>
      <c r="AZ65" s="140">
        <f t="shared" si="5"/>
        <v>0</v>
      </c>
      <c r="BA65" s="140">
        <f t="shared" si="5"/>
        <v>0</v>
      </c>
      <c r="BB65" s="140">
        <f t="shared" si="5"/>
        <v>0</v>
      </c>
      <c r="BC65" s="140">
        <f t="shared" si="5"/>
        <v>0</v>
      </c>
      <c r="BD65" s="140">
        <f t="shared" si="5"/>
        <v>0</v>
      </c>
      <c r="BE65" s="140">
        <f t="shared" si="5"/>
        <v>0</v>
      </c>
    </row>
    <row r="66" spans="1:57" ht="17.25" customHeight="1" outlineLevel="1">
      <c r="A66" s="180"/>
      <c r="B66" s="36" t="s">
        <v>386</v>
      </c>
      <c r="C66" s="36" t="s">
        <v>387</v>
      </c>
      <c r="D66" s="36" t="s">
        <v>196</v>
      </c>
      <c r="E66" s="140">
        <v>0</v>
      </c>
      <c r="F66" s="140">
        <f>E68</f>
        <v>0</v>
      </c>
      <c r="G66" s="140">
        <f t="shared" ref="G66:BE66" si="6">F68</f>
        <v>0</v>
      </c>
      <c r="H66" s="140">
        <f t="shared" si="6"/>
        <v>0</v>
      </c>
      <c r="I66" s="140">
        <f t="shared" si="6"/>
        <v>0</v>
      </c>
      <c r="J66" s="140">
        <f t="shared" si="6"/>
        <v>0</v>
      </c>
      <c r="K66" s="140">
        <f t="shared" si="6"/>
        <v>0</v>
      </c>
      <c r="L66" s="140">
        <f t="shared" si="6"/>
        <v>0</v>
      </c>
      <c r="M66" s="140">
        <f t="shared" si="6"/>
        <v>0</v>
      </c>
      <c r="N66" s="140">
        <f t="shared" si="6"/>
        <v>0</v>
      </c>
      <c r="O66" s="140">
        <f t="shared" si="6"/>
        <v>0</v>
      </c>
      <c r="P66" s="140">
        <f t="shared" si="6"/>
        <v>0</v>
      </c>
      <c r="Q66" s="140">
        <f t="shared" si="6"/>
        <v>0</v>
      </c>
      <c r="R66" s="140">
        <f t="shared" si="6"/>
        <v>0</v>
      </c>
      <c r="S66" s="140">
        <f t="shared" si="6"/>
        <v>0</v>
      </c>
      <c r="T66" s="140">
        <f t="shared" si="6"/>
        <v>0</v>
      </c>
      <c r="U66" s="140">
        <f t="shared" si="6"/>
        <v>0</v>
      </c>
      <c r="V66" s="140">
        <f t="shared" si="6"/>
        <v>0</v>
      </c>
      <c r="W66" s="140">
        <f t="shared" si="6"/>
        <v>0</v>
      </c>
      <c r="X66" s="140">
        <f t="shared" si="6"/>
        <v>0</v>
      </c>
      <c r="Y66" s="140">
        <f t="shared" si="6"/>
        <v>0</v>
      </c>
      <c r="Z66" s="140">
        <f t="shared" si="6"/>
        <v>0</v>
      </c>
      <c r="AA66" s="140">
        <f t="shared" si="6"/>
        <v>0</v>
      </c>
      <c r="AB66" s="140">
        <f t="shared" si="6"/>
        <v>0</v>
      </c>
      <c r="AC66" s="140">
        <f t="shared" si="6"/>
        <v>0</v>
      </c>
      <c r="AD66" s="140">
        <f t="shared" si="6"/>
        <v>0</v>
      </c>
      <c r="AE66" s="140">
        <f t="shared" si="6"/>
        <v>0</v>
      </c>
      <c r="AF66" s="140">
        <f t="shared" si="6"/>
        <v>0</v>
      </c>
      <c r="AG66" s="140">
        <f t="shared" si="6"/>
        <v>0</v>
      </c>
      <c r="AH66" s="140">
        <f t="shared" si="6"/>
        <v>0</v>
      </c>
      <c r="AI66" s="140">
        <f t="shared" si="6"/>
        <v>0</v>
      </c>
      <c r="AJ66" s="140">
        <f t="shared" si="6"/>
        <v>0</v>
      </c>
      <c r="AK66" s="140">
        <f t="shared" si="6"/>
        <v>0</v>
      </c>
      <c r="AL66" s="140">
        <f t="shared" si="6"/>
        <v>0</v>
      </c>
      <c r="AM66" s="140">
        <f t="shared" si="6"/>
        <v>0</v>
      </c>
      <c r="AN66" s="140">
        <f t="shared" si="6"/>
        <v>0</v>
      </c>
      <c r="AO66" s="140">
        <f t="shared" si="6"/>
        <v>0</v>
      </c>
      <c r="AP66" s="140">
        <f t="shared" si="6"/>
        <v>0</v>
      </c>
      <c r="AQ66" s="140">
        <f t="shared" si="6"/>
        <v>0</v>
      </c>
      <c r="AR66" s="140">
        <f t="shared" si="6"/>
        <v>0</v>
      </c>
      <c r="AS66" s="140">
        <f t="shared" si="6"/>
        <v>0</v>
      </c>
      <c r="AT66" s="140">
        <f t="shared" si="6"/>
        <v>0</v>
      </c>
      <c r="AU66" s="140">
        <f t="shared" si="6"/>
        <v>0</v>
      </c>
      <c r="AV66" s="140">
        <f t="shared" si="6"/>
        <v>0</v>
      </c>
      <c r="AW66" s="140">
        <f t="shared" si="6"/>
        <v>0</v>
      </c>
      <c r="AX66" s="140">
        <f t="shared" si="6"/>
        <v>0</v>
      </c>
      <c r="AY66" s="140">
        <f t="shared" si="6"/>
        <v>0</v>
      </c>
      <c r="AZ66" s="140">
        <f t="shared" si="6"/>
        <v>0</v>
      </c>
      <c r="BA66" s="140">
        <f t="shared" si="6"/>
        <v>0</v>
      </c>
      <c r="BB66" s="140">
        <f t="shared" si="6"/>
        <v>0</v>
      </c>
      <c r="BC66" s="140">
        <f t="shared" si="6"/>
        <v>0</v>
      </c>
      <c r="BD66" s="140">
        <f t="shared" si="6"/>
        <v>0</v>
      </c>
      <c r="BE66" s="140">
        <f t="shared" si="6"/>
        <v>0</v>
      </c>
    </row>
    <row r="67" spans="1:57" ht="17.25" customHeight="1" outlineLevel="1">
      <c r="A67" s="180"/>
      <c r="B67" s="36" t="s">
        <v>388</v>
      </c>
      <c r="C67" s="36" t="s">
        <v>389</v>
      </c>
      <c r="D67" s="36" t="s">
        <v>196</v>
      </c>
      <c r="E67" s="140">
        <f>E68*(1/(1+'Fixed Data'!$E$8))</f>
        <v>0</v>
      </c>
      <c r="F67" s="140">
        <f>F68*(1/(1+'Fixed Data'!$E$8))</f>
        <v>0</v>
      </c>
      <c r="G67" s="140">
        <f>G68*(1/(1+'Fixed Data'!$E$8))</f>
        <v>0</v>
      </c>
      <c r="H67" s="140">
        <f>H68*(1/(1+'Fixed Data'!$E$8))</f>
        <v>0</v>
      </c>
      <c r="I67" s="140">
        <f>I68*(1/(1+'Fixed Data'!$E$8))</f>
        <v>0</v>
      </c>
      <c r="J67" s="140">
        <f>J68*(1/(1+'Fixed Data'!$E$8))</f>
        <v>0</v>
      </c>
      <c r="K67" s="140">
        <f>K68*(1/(1+'Fixed Data'!$E$8))</f>
        <v>0</v>
      </c>
      <c r="L67" s="140">
        <f>L68*(1/(1+'Fixed Data'!$E$8))</f>
        <v>0</v>
      </c>
      <c r="M67" s="140">
        <f>M68*(1/(1+'Fixed Data'!$E$8))</f>
        <v>0</v>
      </c>
      <c r="N67" s="140">
        <f>N68*(1/(1+'Fixed Data'!$E$8))</f>
        <v>0</v>
      </c>
      <c r="O67" s="140">
        <f>O68*(1/(1+'Fixed Data'!$E$8))</f>
        <v>0</v>
      </c>
      <c r="P67" s="140">
        <f>P68*(1/(1+'Fixed Data'!$E$8))</f>
        <v>0</v>
      </c>
      <c r="Q67" s="140">
        <f>Q68*(1/(1+'Fixed Data'!$E$8))</f>
        <v>0</v>
      </c>
      <c r="R67" s="140">
        <f>R68*(1/(1+'Fixed Data'!$E$8))</f>
        <v>0</v>
      </c>
      <c r="S67" s="140">
        <f>S68*(1/(1+'Fixed Data'!$E$8))</f>
        <v>0</v>
      </c>
      <c r="T67" s="140">
        <f>T68*(1/(1+'Fixed Data'!$E$8))</f>
        <v>0</v>
      </c>
      <c r="U67" s="140">
        <f>U68*(1/(1+'Fixed Data'!$E$8))</f>
        <v>0</v>
      </c>
      <c r="V67" s="140">
        <f>V68*(1/(1+'Fixed Data'!$E$8))</f>
        <v>0</v>
      </c>
      <c r="W67" s="140">
        <f>W68*(1/(1+'Fixed Data'!$E$8))</f>
        <v>0</v>
      </c>
      <c r="X67" s="140">
        <f>X68*(1/(1+'Fixed Data'!$E$8))</f>
        <v>0</v>
      </c>
      <c r="Y67" s="140">
        <f>Y68*(1/(1+'Fixed Data'!$E$8))</f>
        <v>0</v>
      </c>
      <c r="Z67" s="140">
        <f>Z68*(1/(1+'Fixed Data'!$E$8))</f>
        <v>0</v>
      </c>
      <c r="AA67" s="140">
        <f>AA68*(1/(1+'Fixed Data'!$E$8))</f>
        <v>0</v>
      </c>
      <c r="AB67" s="140">
        <f>AB68*(1/(1+'Fixed Data'!$E$8))</f>
        <v>0</v>
      </c>
      <c r="AC67" s="140">
        <f>AC68*(1/(1+'Fixed Data'!$E$8))</f>
        <v>0</v>
      </c>
      <c r="AD67" s="140">
        <f>AD68*(1/(1+'Fixed Data'!$E$8))</f>
        <v>0</v>
      </c>
      <c r="AE67" s="140">
        <f>AE68*(1/(1+'Fixed Data'!$E$8))</f>
        <v>0</v>
      </c>
      <c r="AF67" s="140">
        <f>AF68*(1/(1+'Fixed Data'!$E$8))</f>
        <v>0</v>
      </c>
      <c r="AG67" s="140">
        <f>AG68*(1/(1+'Fixed Data'!$E$8))</f>
        <v>0</v>
      </c>
      <c r="AH67" s="140">
        <f>AH68*(1/(1+'Fixed Data'!$E$8))</f>
        <v>0</v>
      </c>
      <c r="AI67" s="140">
        <f>AI68*(1/(1+'Fixed Data'!$E$8))</f>
        <v>0</v>
      </c>
      <c r="AJ67" s="140">
        <f>AJ68*(1/(1+'Fixed Data'!$E$8))</f>
        <v>0</v>
      </c>
      <c r="AK67" s="140">
        <f>AK68*(1/(1+'Fixed Data'!$E$8))</f>
        <v>0</v>
      </c>
      <c r="AL67" s="140">
        <f>AL68*(1/(1+'Fixed Data'!$E$8))</f>
        <v>0</v>
      </c>
      <c r="AM67" s="140">
        <f>AM68*(1/(1+'Fixed Data'!$E$8))</f>
        <v>0</v>
      </c>
      <c r="AN67" s="140">
        <f>AN68*(1/(1+'Fixed Data'!$E$8))</f>
        <v>0</v>
      </c>
      <c r="AO67" s="140">
        <f>AO68*(1/(1+'Fixed Data'!$E$8))</f>
        <v>0</v>
      </c>
      <c r="AP67" s="140">
        <f>AP68*(1/(1+'Fixed Data'!$E$8))</f>
        <v>0</v>
      </c>
      <c r="AQ67" s="140">
        <f>AQ68*(1/(1+'Fixed Data'!$E$8))</f>
        <v>0</v>
      </c>
      <c r="AR67" s="140">
        <f>AR68*(1/(1+'Fixed Data'!$E$8))</f>
        <v>0</v>
      </c>
      <c r="AS67" s="140">
        <f>AS68*(1/(1+'Fixed Data'!$E$8))</f>
        <v>0</v>
      </c>
      <c r="AT67" s="140">
        <f>AT68*(1/(1+'Fixed Data'!$E$8))</f>
        <v>0</v>
      </c>
      <c r="AU67" s="140">
        <f>AU68*(1/(1+'Fixed Data'!$E$8))</f>
        <v>0</v>
      </c>
      <c r="AV67" s="140">
        <f>AV68*(1/(1+'Fixed Data'!$E$8))</f>
        <v>0</v>
      </c>
      <c r="AW67" s="140">
        <f>AW68*(1/(1+'Fixed Data'!$E$8))</f>
        <v>0</v>
      </c>
      <c r="AX67" s="140">
        <f>AX68*(1/(1+'Fixed Data'!$E$8))</f>
        <v>0</v>
      </c>
      <c r="AY67" s="140">
        <f>AY68*(1/(1+'Fixed Data'!$E$8))</f>
        <v>0</v>
      </c>
      <c r="AZ67" s="140">
        <f>AZ68*(1/(1+'Fixed Data'!$E$8))</f>
        <v>0</v>
      </c>
      <c r="BA67" s="140">
        <f>BA68*(1/(1+'Fixed Data'!$E$8))</f>
        <v>0</v>
      </c>
      <c r="BB67" s="140">
        <f>BB68*(1/(1+'Fixed Data'!$E$8))</f>
        <v>0</v>
      </c>
      <c r="BC67" s="140">
        <f>BC68*(1/(1+'Fixed Data'!$E$8))</f>
        <v>0</v>
      </c>
      <c r="BD67" s="140">
        <f>BD68*(1/(1+'Fixed Data'!$E$8))</f>
        <v>0</v>
      </c>
      <c r="BE67" s="140">
        <f>BE68*(1/(1+'Fixed Data'!$E$8))</f>
        <v>0</v>
      </c>
    </row>
    <row r="68" spans="1:57" ht="16.5" customHeight="1" outlineLevel="1">
      <c r="A68" s="180"/>
      <c r="B68" s="36" t="s">
        <v>390</v>
      </c>
      <c r="C68" s="36" t="s">
        <v>391</v>
      </c>
      <c r="D68" s="36" t="s">
        <v>196</v>
      </c>
      <c r="E68" s="140">
        <f t="shared" ref="E68:BE68" si="7">E33-E65+E66</f>
        <v>0</v>
      </c>
      <c r="F68" s="140">
        <f t="shared" si="7"/>
        <v>0</v>
      </c>
      <c r="G68" s="140">
        <f t="shared" si="7"/>
        <v>0</v>
      </c>
      <c r="H68" s="140">
        <f t="shared" si="7"/>
        <v>0</v>
      </c>
      <c r="I68" s="140">
        <f t="shared" si="7"/>
        <v>0</v>
      </c>
      <c r="J68" s="140">
        <f t="shared" si="7"/>
        <v>0</v>
      </c>
      <c r="K68" s="140">
        <f t="shared" si="7"/>
        <v>0</v>
      </c>
      <c r="L68" s="140">
        <f t="shared" si="7"/>
        <v>0</v>
      </c>
      <c r="M68" s="140">
        <f t="shared" si="7"/>
        <v>0</v>
      </c>
      <c r="N68" s="140">
        <f t="shared" si="7"/>
        <v>0</v>
      </c>
      <c r="O68" s="140">
        <f t="shared" si="7"/>
        <v>0</v>
      </c>
      <c r="P68" s="140">
        <f t="shared" si="7"/>
        <v>0</v>
      </c>
      <c r="Q68" s="140">
        <f t="shared" si="7"/>
        <v>0</v>
      </c>
      <c r="R68" s="140">
        <f t="shared" si="7"/>
        <v>0</v>
      </c>
      <c r="S68" s="140">
        <f t="shared" si="7"/>
        <v>0</v>
      </c>
      <c r="T68" s="140">
        <f t="shared" si="7"/>
        <v>0</v>
      </c>
      <c r="U68" s="140">
        <f t="shared" si="7"/>
        <v>0</v>
      </c>
      <c r="V68" s="140">
        <f t="shared" si="7"/>
        <v>0</v>
      </c>
      <c r="W68" s="140">
        <f t="shared" si="7"/>
        <v>0</v>
      </c>
      <c r="X68" s="140">
        <f t="shared" si="7"/>
        <v>0</v>
      </c>
      <c r="Y68" s="140">
        <f t="shared" si="7"/>
        <v>0</v>
      </c>
      <c r="Z68" s="140">
        <f t="shared" si="7"/>
        <v>0</v>
      </c>
      <c r="AA68" s="140">
        <f t="shared" si="7"/>
        <v>0</v>
      </c>
      <c r="AB68" s="140">
        <f t="shared" si="7"/>
        <v>0</v>
      </c>
      <c r="AC68" s="140">
        <f t="shared" si="7"/>
        <v>0</v>
      </c>
      <c r="AD68" s="140">
        <f t="shared" si="7"/>
        <v>0</v>
      </c>
      <c r="AE68" s="140">
        <f t="shared" si="7"/>
        <v>0</v>
      </c>
      <c r="AF68" s="140">
        <f t="shared" si="7"/>
        <v>0</v>
      </c>
      <c r="AG68" s="140">
        <f t="shared" si="7"/>
        <v>0</v>
      </c>
      <c r="AH68" s="140">
        <f t="shared" si="7"/>
        <v>0</v>
      </c>
      <c r="AI68" s="140">
        <f t="shared" si="7"/>
        <v>0</v>
      </c>
      <c r="AJ68" s="140">
        <f t="shared" si="7"/>
        <v>0</v>
      </c>
      <c r="AK68" s="140">
        <f t="shared" si="7"/>
        <v>0</v>
      </c>
      <c r="AL68" s="140">
        <f t="shared" si="7"/>
        <v>0</v>
      </c>
      <c r="AM68" s="140">
        <f t="shared" si="7"/>
        <v>0</v>
      </c>
      <c r="AN68" s="140">
        <f t="shared" si="7"/>
        <v>0</v>
      </c>
      <c r="AO68" s="140">
        <f t="shared" si="7"/>
        <v>0</v>
      </c>
      <c r="AP68" s="140">
        <f t="shared" si="7"/>
        <v>0</v>
      </c>
      <c r="AQ68" s="140">
        <f t="shared" si="7"/>
        <v>0</v>
      </c>
      <c r="AR68" s="140">
        <f t="shared" si="7"/>
        <v>0</v>
      </c>
      <c r="AS68" s="140">
        <f t="shared" si="7"/>
        <v>0</v>
      </c>
      <c r="AT68" s="140">
        <f t="shared" si="7"/>
        <v>0</v>
      </c>
      <c r="AU68" s="140">
        <f t="shared" si="7"/>
        <v>0</v>
      </c>
      <c r="AV68" s="140">
        <f t="shared" si="7"/>
        <v>0</v>
      </c>
      <c r="AW68" s="140">
        <f t="shared" si="7"/>
        <v>0</v>
      </c>
      <c r="AX68" s="140">
        <f t="shared" si="7"/>
        <v>0</v>
      </c>
      <c r="AY68" s="140">
        <f t="shared" si="7"/>
        <v>0</v>
      </c>
      <c r="AZ68" s="140">
        <f t="shared" si="7"/>
        <v>0</v>
      </c>
      <c r="BA68" s="140">
        <f t="shared" si="7"/>
        <v>0</v>
      </c>
      <c r="BB68" s="140">
        <f t="shared" si="7"/>
        <v>0</v>
      </c>
      <c r="BC68" s="140">
        <f t="shared" si="7"/>
        <v>0</v>
      </c>
      <c r="BD68" s="140">
        <f t="shared" si="7"/>
        <v>0</v>
      </c>
      <c r="BE68" s="140">
        <f t="shared" si="7"/>
        <v>0</v>
      </c>
    </row>
    <row r="69" spans="1:57" ht="16.5">
      <c r="A69" s="180"/>
      <c r="B69" s="36" t="s">
        <v>392</v>
      </c>
      <c r="C69" s="36" t="s">
        <v>393</v>
      </c>
      <c r="D69" s="36" t="s">
        <v>196</v>
      </c>
      <c r="E69" s="140">
        <f>AVERAGE(E66:E67)*'Fixed Data'!$E$8</f>
        <v>0</v>
      </c>
      <c r="F69" s="140">
        <f>AVERAGE(F66:F67)*'Fixed Data'!$E$8</f>
        <v>0</v>
      </c>
      <c r="G69" s="140">
        <f>AVERAGE(G66:G67)*'Fixed Data'!$E$8</f>
        <v>0</v>
      </c>
      <c r="H69" s="140">
        <f>AVERAGE(H66:H67)*'Fixed Data'!$E$8</f>
        <v>0</v>
      </c>
      <c r="I69" s="140">
        <f>AVERAGE(I66:I67)*'Fixed Data'!$E$8</f>
        <v>0</v>
      </c>
      <c r="J69" s="140">
        <f>AVERAGE(J66:J67)*'Fixed Data'!$E$8</f>
        <v>0</v>
      </c>
      <c r="K69" s="140">
        <f>AVERAGE(K66:K67)*'Fixed Data'!$E$8</f>
        <v>0</v>
      </c>
      <c r="L69" s="140">
        <f>AVERAGE(L66:L67)*'Fixed Data'!$E$8</f>
        <v>0</v>
      </c>
      <c r="M69" s="140">
        <f>AVERAGE(M66:M67)*'Fixed Data'!$E$8</f>
        <v>0</v>
      </c>
      <c r="N69" s="140">
        <f>AVERAGE(N66:N67)*'Fixed Data'!$E$8</f>
        <v>0</v>
      </c>
      <c r="O69" s="140">
        <f>AVERAGE(O66:O67)*'Fixed Data'!$E$8</f>
        <v>0</v>
      </c>
      <c r="P69" s="140">
        <f>AVERAGE(P66:P67)*'Fixed Data'!$E$8</f>
        <v>0</v>
      </c>
      <c r="Q69" s="140">
        <f>AVERAGE(Q66:Q67)*'Fixed Data'!$E$8</f>
        <v>0</v>
      </c>
      <c r="R69" s="140">
        <f>AVERAGE(R66:R67)*'Fixed Data'!$E$8</f>
        <v>0</v>
      </c>
      <c r="S69" s="140">
        <f>AVERAGE(S66:S67)*'Fixed Data'!$E$8</f>
        <v>0</v>
      </c>
      <c r="T69" s="140">
        <f>AVERAGE(T66:T67)*'Fixed Data'!$E$8</f>
        <v>0</v>
      </c>
      <c r="U69" s="140">
        <f>AVERAGE(U66:U67)*'Fixed Data'!$E$8</f>
        <v>0</v>
      </c>
      <c r="V69" s="140">
        <f>AVERAGE(V66:V67)*'Fixed Data'!$E$8</f>
        <v>0</v>
      </c>
      <c r="W69" s="140">
        <f>AVERAGE(W66:W67)*'Fixed Data'!$E$8</f>
        <v>0</v>
      </c>
      <c r="X69" s="140">
        <f>AVERAGE(X66:X67)*'Fixed Data'!$E$8</f>
        <v>0</v>
      </c>
      <c r="Y69" s="140">
        <f>AVERAGE(Y66:Y67)*'Fixed Data'!$E$8</f>
        <v>0</v>
      </c>
      <c r="Z69" s="140">
        <f>AVERAGE(Z66:Z67)*'Fixed Data'!$E$8</f>
        <v>0</v>
      </c>
      <c r="AA69" s="140">
        <f>AVERAGE(AA66:AA67)*'Fixed Data'!$E$8</f>
        <v>0</v>
      </c>
      <c r="AB69" s="140">
        <f>AVERAGE(AB66:AB67)*'Fixed Data'!$E$8</f>
        <v>0</v>
      </c>
      <c r="AC69" s="140">
        <f>AVERAGE(AC66:AC67)*'Fixed Data'!$E$8</f>
        <v>0</v>
      </c>
      <c r="AD69" s="140">
        <f>AVERAGE(AD66:AD67)*'Fixed Data'!$E$8</f>
        <v>0</v>
      </c>
      <c r="AE69" s="140">
        <f>AVERAGE(AE66:AE67)*'Fixed Data'!$E$8</f>
        <v>0</v>
      </c>
      <c r="AF69" s="140">
        <f>AVERAGE(AF66:AF67)*'Fixed Data'!$E$8</f>
        <v>0</v>
      </c>
      <c r="AG69" s="140">
        <f>AVERAGE(AG66:AG67)*'Fixed Data'!$E$8</f>
        <v>0</v>
      </c>
      <c r="AH69" s="140">
        <f>AVERAGE(AH66:AH67)*'Fixed Data'!$E$8</f>
        <v>0</v>
      </c>
      <c r="AI69" s="140">
        <f>AVERAGE(AI66:AI67)*'Fixed Data'!$E$8</f>
        <v>0</v>
      </c>
      <c r="AJ69" s="140">
        <f>AVERAGE(AJ66:AJ67)*'Fixed Data'!$E$8</f>
        <v>0</v>
      </c>
      <c r="AK69" s="140">
        <f>AVERAGE(AK66:AK67)*'Fixed Data'!$E$8</f>
        <v>0</v>
      </c>
      <c r="AL69" s="140">
        <f>AVERAGE(AL66:AL67)*'Fixed Data'!$E$8</f>
        <v>0</v>
      </c>
      <c r="AM69" s="140">
        <f>AVERAGE(AM66:AM67)*'Fixed Data'!$E$8</f>
        <v>0</v>
      </c>
      <c r="AN69" s="140">
        <f>AVERAGE(AN66:AN67)*'Fixed Data'!$E$8</f>
        <v>0</v>
      </c>
      <c r="AO69" s="140">
        <f>AVERAGE(AO66:AO67)*'Fixed Data'!$E$8</f>
        <v>0</v>
      </c>
      <c r="AP69" s="140">
        <f>AVERAGE(AP66:AP67)*'Fixed Data'!$E$8</f>
        <v>0</v>
      </c>
      <c r="AQ69" s="140">
        <f>AVERAGE(AQ66:AQ67)*'Fixed Data'!$E$8</f>
        <v>0</v>
      </c>
      <c r="AR69" s="140">
        <f>AVERAGE(AR66:AR67)*'Fixed Data'!$E$8</f>
        <v>0</v>
      </c>
      <c r="AS69" s="140">
        <f>AVERAGE(AS66:AS67)*'Fixed Data'!$E$8</f>
        <v>0</v>
      </c>
      <c r="AT69" s="140">
        <f>AVERAGE(AT66:AT67)*'Fixed Data'!$E$8</f>
        <v>0</v>
      </c>
      <c r="AU69" s="140">
        <f>AVERAGE(AU66:AU67)*'Fixed Data'!$E$8</f>
        <v>0</v>
      </c>
      <c r="AV69" s="140">
        <f>AVERAGE(AV66:AV67)*'Fixed Data'!$E$8</f>
        <v>0</v>
      </c>
      <c r="AW69" s="140">
        <f>AVERAGE(AW66:AW67)*'Fixed Data'!$E$8</f>
        <v>0</v>
      </c>
      <c r="AX69" s="140">
        <f>AVERAGE(AX66:AX67)*'Fixed Data'!$E$8</f>
        <v>0</v>
      </c>
      <c r="AY69" s="140">
        <f>AVERAGE(AY66:AY67)*'Fixed Data'!$E$8</f>
        <v>0</v>
      </c>
      <c r="AZ69" s="140">
        <f>AVERAGE(AZ66:AZ67)*'Fixed Data'!$E$8</f>
        <v>0</v>
      </c>
      <c r="BA69" s="140">
        <f>AVERAGE(BA66:BA67)*'Fixed Data'!$E$8</f>
        <v>0</v>
      </c>
      <c r="BB69" s="140">
        <f>AVERAGE(BB66:BB67)*'Fixed Data'!$E$8</f>
        <v>0</v>
      </c>
      <c r="BC69" s="140">
        <f>AVERAGE(BC66:BC67)*'Fixed Data'!$E$8</f>
        <v>0</v>
      </c>
      <c r="BD69" s="140">
        <f>AVERAGE(BD66:BD67)*'Fixed Data'!$E$8</f>
        <v>0</v>
      </c>
      <c r="BE69" s="140">
        <f>AVERAGE(BE66:BE67)*'Fixed Data'!$E$8</f>
        <v>0</v>
      </c>
    </row>
    <row r="70" spans="1:57" ht="16.5" thickBot="1">
      <c r="A70" s="177"/>
      <c r="B70" s="143" t="s">
        <v>394</v>
      </c>
      <c r="C70" s="143" t="s">
        <v>395</v>
      </c>
      <c r="D70" s="143" t="s">
        <v>196</v>
      </c>
      <c r="E70" s="144">
        <f t="shared" ref="E70:BE70" si="8">E34+E65+E69</f>
        <v>0</v>
      </c>
      <c r="F70" s="144">
        <f t="shared" si="8"/>
        <v>0</v>
      </c>
      <c r="G70" s="144">
        <f t="shared" si="8"/>
        <v>0</v>
      </c>
      <c r="H70" s="144">
        <f t="shared" si="8"/>
        <v>0</v>
      </c>
      <c r="I70" s="144">
        <f t="shared" si="8"/>
        <v>0</v>
      </c>
      <c r="J70" s="144">
        <f t="shared" si="8"/>
        <v>0</v>
      </c>
      <c r="K70" s="144">
        <f t="shared" si="8"/>
        <v>0</v>
      </c>
      <c r="L70" s="144">
        <f t="shared" si="8"/>
        <v>0</v>
      </c>
      <c r="M70" s="144">
        <f t="shared" si="8"/>
        <v>0</v>
      </c>
      <c r="N70" s="144">
        <f t="shared" si="8"/>
        <v>0</v>
      </c>
      <c r="O70" s="144">
        <f t="shared" si="8"/>
        <v>0</v>
      </c>
      <c r="P70" s="144">
        <f t="shared" si="8"/>
        <v>0</v>
      </c>
      <c r="Q70" s="144">
        <f t="shared" si="8"/>
        <v>0</v>
      </c>
      <c r="R70" s="144">
        <f t="shared" si="8"/>
        <v>0</v>
      </c>
      <c r="S70" s="144">
        <f t="shared" si="8"/>
        <v>0</v>
      </c>
      <c r="T70" s="144">
        <f t="shared" si="8"/>
        <v>0</v>
      </c>
      <c r="U70" s="144">
        <f t="shared" si="8"/>
        <v>0</v>
      </c>
      <c r="V70" s="144">
        <f t="shared" si="8"/>
        <v>0</v>
      </c>
      <c r="W70" s="144">
        <f t="shared" si="8"/>
        <v>0</v>
      </c>
      <c r="X70" s="144">
        <f t="shared" si="8"/>
        <v>0</v>
      </c>
      <c r="Y70" s="144">
        <f t="shared" si="8"/>
        <v>0</v>
      </c>
      <c r="Z70" s="144">
        <f t="shared" si="8"/>
        <v>0</v>
      </c>
      <c r="AA70" s="144">
        <f t="shared" si="8"/>
        <v>0</v>
      </c>
      <c r="AB70" s="144">
        <f t="shared" si="8"/>
        <v>0</v>
      </c>
      <c r="AC70" s="144">
        <f t="shared" si="8"/>
        <v>0</v>
      </c>
      <c r="AD70" s="144">
        <f t="shared" si="8"/>
        <v>0</v>
      </c>
      <c r="AE70" s="144">
        <f t="shared" si="8"/>
        <v>0</v>
      </c>
      <c r="AF70" s="144">
        <f t="shared" si="8"/>
        <v>0</v>
      </c>
      <c r="AG70" s="144">
        <f t="shared" si="8"/>
        <v>0</v>
      </c>
      <c r="AH70" s="144">
        <f t="shared" si="8"/>
        <v>0</v>
      </c>
      <c r="AI70" s="144">
        <f t="shared" si="8"/>
        <v>0</v>
      </c>
      <c r="AJ70" s="144">
        <f t="shared" si="8"/>
        <v>0</v>
      </c>
      <c r="AK70" s="144">
        <f t="shared" si="8"/>
        <v>0</v>
      </c>
      <c r="AL70" s="144">
        <f t="shared" si="8"/>
        <v>0</v>
      </c>
      <c r="AM70" s="144">
        <f t="shared" si="8"/>
        <v>0</v>
      </c>
      <c r="AN70" s="144">
        <f t="shared" si="8"/>
        <v>0</v>
      </c>
      <c r="AO70" s="144">
        <f t="shared" si="8"/>
        <v>0</v>
      </c>
      <c r="AP70" s="144">
        <f t="shared" si="8"/>
        <v>0</v>
      </c>
      <c r="AQ70" s="144">
        <f t="shared" si="8"/>
        <v>0</v>
      </c>
      <c r="AR70" s="144">
        <f t="shared" si="8"/>
        <v>0</v>
      </c>
      <c r="AS70" s="144">
        <f t="shared" si="8"/>
        <v>0</v>
      </c>
      <c r="AT70" s="144">
        <f t="shared" si="8"/>
        <v>0</v>
      </c>
      <c r="AU70" s="144">
        <f t="shared" si="8"/>
        <v>0</v>
      </c>
      <c r="AV70" s="144">
        <f t="shared" si="8"/>
        <v>0</v>
      </c>
      <c r="AW70" s="144">
        <f t="shared" si="8"/>
        <v>0</v>
      </c>
      <c r="AX70" s="144">
        <f t="shared" si="8"/>
        <v>0</v>
      </c>
      <c r="AY70" s="144">
        <f t="shared" si="8"/>
        <v>0</v>
      </c>
      <c r="AZ70" s="144">
        <f t="shared" si="8"/>
        <v>0</v>
      </c>
      <c r="BA70" s="144">
        <f t="shared" si="8"/>
        <v>0</v>
      </c>
      <c r="BB70" s="144">
        <f t="shared" si="8"/>
        <v>0</v>
      </c>
      <c r="BC70" s="144">
        <f t="shared" si="8"/>
        <v>0</v>
      </c>
      <c r="BD70" s="144">
        <f t="shared" si="8"/>
        <v>0</v>
      </c>
      <c r="BE70" s="144">
        <f t="shared" si="8"/>
        <v>0</v>
      </c>
    </row>
    <row r="71" spans="1:57" ht="12.75" customHeight="1">
      <c r="A71" s="337" t="s">
        <v>396</v>
      </c>
      <c r="B71" s="36" t="s">
        <v>45</v>
      </c>
      <c r="D71" s="36" t="s">
        <v>196</v>
      </c>
      <c r="E71" s="140">
        <f>'Fixed Data'!$K$8*E92/1000000</f>
        <v>0</v>
      </c>
      <c r="F71" s="140">
        <f>'Fixed Data'!$K$8*F92/1000000</f>
        <v>0</v>
      </c>
      <c r="G71" s="140">
        <f>'Fixed Data'!$K$8*G92/1000000</f>
        <v>0</v>
      </c>
      <c r="H71" s="140">
        <f>'Fixed Data'!$K$8*H92/1000000</f>
        <v>0</v>
      </c>
      <c r="I71" s="140">
        <f>'Fixed Data'!$K$8*I92/1000000</f>
        <v>0</v>
      </c>
      <c r="J71" s="140">
        <f>'Fixed Data'!$K$8*J92/1000000</f>
        <v>0</v>
      </c>
      <c r="K71" s="140">
        <f>'Fixed Data'!$K$8*K92/1000000</f>
        <v>0</v>
      </c>
      <c r="L71" s="140">
        <f>'Fixed Data'!$K$8*L92/1000000</f>
        <v>0</v>
      </c>
      <c r="M71" s="140">
        <f>'Fixed Data'!$K$8*M92/1000000</f>
        <v>0</v>
      </c>
      <c r="N71" s="140">
        <f>'Fixed Data'!$K$8*N92/1000000</f>
        <v>0</v>
      </c>
      <c r="O71" s="140">
        <f>'Fixed Data'!$K$8*O92/1000000</f>
        <v>0</v>
      </c>
      <c r="P71" s="140">
        <f>'Fixed Data'!$K$8*P92/1000000</f>
        <v>0</v>
      </c>
      <c r="Q71" s="140">
        <f>'Fixed Data'!$K$8*Q92/1000000</f>
        <v>0</v>
      </c>
      <c r="R71" s="140">
        <f>'Fixed Data'!$K$8*R92/1000000</f>
        <v>0</v>
      </c>
      <c r="S71" s="140">
        <f>'Fixed Data'!$K$8*S92/1000000</f>
        <v>0</v>
      </c>
      <c r="T71" s="140">
        <f>'Fixed Data'!$K$8*T92/1000000</f>
        <v>0</v>
      </c>
      <c r="U71" s="140">
        <f>'Fixed Data'!$K$8*U92/1000000</f>
        <v>0</v>
      </c>
      <c r="V71" s="140">
        <f>'Fixed Data'!$K$8*V92/1000000</f>
        <v>0</v>
      </c>
      <c r="W71" s="140">
        <f>'Fixed Data'!$K$8*W92/1000000</f>
        <v>0</v>
      </c>
      <c r="X71" s="140">
        <f>'Fixed Data'!$K$8*X92/1000000</f>
        <v>0</v>
      </c>
      <c r="Y71" s="140">
        <f>'Fixed Data'!$K$8*Y92/1000000</f>
        <v>0</v>
      </c>
      <c r="Z71" s="140">
        <f>'Fixed Data'!$K$8*Z92/1000000</f>
        <v>0</v>
      </c>
      <c r="AA71" s="140">
        <f>'Fixed Data'!$K$8*AA92/1000000</f>
        <v>0</v>
      </c>
      <c r="AB71" s="140">
        <f>'Fixed Data'!$K$8*AB92/1000000</f>
        <v>0</v>
      </c>
      <c r="AC71" s="140">
        <f>'Fixed Data'!$K$8*AC92/1000000</f>
        <v>0</v>
      </c>
      <c r="AD71" s="140">
        <f>'Fixed Data'!$K$8*AD92/1000000</f>
        <v>0</v>
      </c>
      <c r="AE71" s="140">
        <f>'Fixed Data'!$K$8*AE92/1000000</f>
        <v>0</v>
      </c>
      <c r="AF71" s="140">
        <f>'Fixed Data'!$K$8*AF92/1000000</f>
        <v>0</v>
      </c>
      <c r="AG71" s="140">
        <f>'Fixed Data'!$K$8*AG92/1000000</f>
        <v>0</v>
      </c>
      <c r="AH71" s="140">
        <f>'Fixed Data'!$K$8*AH92/1000000</f>
        <v>0</v>
      </c>
      <c r="AI71" s="140">
        <f>'Fixed Data'!$K$8*AI92/1000000</f>
        <v>0</v>
      </c>
      <c r="AJ71" s="140">
        <f>'Fixed Data'!$K$8*AJ92/1000000</f>
        <v>0</v>
      </c>
      <c r="AK71" s="140">
        <f>'Fixed Data'!$K$8*AK92/1000000</f>
        <v>0</v>
      </c>
      <c r="AL71" s="140">
        <f>'Fixed Data'!$K$8*AL92/1000000</f>
        <v>0</v>
      </c>
      <c r="AM71" s="140">
        <f>'Fixed Data'!$K$8*AM92/1000000</f>
        <v>0</v>
      </c>
      <c r="AN71" s="140">
        <f>'Fixed Data'!$K$8*AN92/1000000</f>
        <v>0</v>
      </c>
      <c r="AO71" s="140">
        <f>'Fixed Data'!$K$8*AO92/1000000</f>
        <v>0</v>
      </c>
      <c r="AP71" s="140">
        <f>'Fixed Data'!$K$8*AP92/1000000</f>
        <v>0</v>
      </c>
      <c r="AQ71" s="140">
        <f>'Fixed Data'!$K$8*AQ92/1000000</f>
        <v>0</v>
      </c>
      <c r="AR71" s="140">
        <f>'Fixed Data'!$K$8*AR92/1000000</f>
        <v>0</v>
      </c>
      <c r="AS71" s="140">
        <f>'Fixed Data'!$K$8*AS92/1000000</f>
        <v>0</v>
      </c>
      <c r="AT71" s="140">
        <f>'Fixed Data'!$K$8*AT92/1000000</f>
        <v>0</v>
      </c>
      <c r="AU71" s="140">
        <f>'Fixed Data'!$K$8*AU92/1000000</f>
        <v>0</v>
      </c>
      <c r="AV71" s="140">
        <f>'Fixed Data'!$K$8*AV92/1000000</f>
        <v>0</v>
      </c>
      <c r="AW71" s="140">
        <f>'Fixed Data'!$K$8*AW92/1000000</f>
        <v>0</v>
      </c>
      <c r="AX71" s="140">
        <f>'Fixed Data'!$K$8*AX92/1000000</f>
        <v>0</v>
      </c>
      <c r="AY71" s="140">
        <f>'Fixed Data'!$K$8*AY92/1000000</f>
        <v>0</v>
      </c>
      <c r="AZ71" s="140">
        <f>'Fixed Data'!$K$8*AZ92/1000000</f>
        <v>0</v>
      </c>
      <c r="BA71" s="140">
        <f>'Fixed Data'!$K$8*BA92/1000000</f>
        <v>0</v>
      </c>
      <c r="BB71" s="140">
        <f>'Fixed Data'!$K$8*BB92/1000000</f>
        <v>0</v>
      </c>
      <c r="BC71" s="140">
        <f>'Fixed Data'!$K$8*BC92/1000000</f>
        <v>0</v>
      </c>
      <c r="BD71" s="140">
        <f>'Fixed Data'!$K$8*BD92/1000000</f>
        <v>0</v>
      </c>
      <c r="BE71" s="140">
        <f>'Fixed Data'!$K$8*BE92/1000000</f>
        <v>0</v>
      </c>
    </row>
    <row r="72" spans="1:57" ht="15" customHeight="1">
      <c r="A72" s="338"/>
      <c r="B72" s="36" t="s">
        <v>201</v>
      </c>
      <c r="D72" s="36" t="s">
        <v>196</v>
      </c>
      <c r="E72" s="140">
        <f>E93*'Fixed Data'!H$21/1000000</f>
        <v>0</v>
      </c>
      <c r="F72" s="140">
        <f>F93*'Fixed Data'!I$21/1000000</f>
        <v>0</v>
      </c>
      <c r="G72" s="140">
        <f>G93*'Fixed Data'!J$21/1000000</f>
        <v>0</v>
      </c>
      <c r="H72" s="140">
        <f>H93*'Fixed Data'!K$21/1000000</f>
        <v>0</v>
      </c>
      <c r="I72" s="140">
        <f>I93*'Fixed Data'!L$21/1000000</f>
        <v>0</v>
      </c>
      <c r="J72" s="140">
        <f>J93*'Fixed Data'!M$21/1000000</f>
        <v>0</v>
      </c>
      <c r="K72" s="140">
        <f>K93*'Fixed Data'!N$21/1000000</f>
        <v>0</v>
      </c>
      <c r="L72" s="140">
        <f>L93*'Fixed Data'!O$21/1000000</f>
        <v>0</v>
      </c>
      <c r="M72" s="140">
        <f>M93*'Fixed Data'!P$21/1000000</f>
        <v>0</v>
      </c>
      <c r="N72" s="140">
        <f>N93*'Fixed Data'!Q$21/1000000</f>
        <v>0</v>
      </c>
      <c r="O72" s="140">
        <f>O93*'Fixed Data'!R$21/1000000</f>
        <v>0</v>
      </c>
      <c r="P72" s="140">
        <f>P93*'Fixed Data'!S$21/1000000</f>
        <v>0</v>
      </c>
      <c r="Q72" s="140">
        <f>Q93*'Fixed Data'!T$21/1000000</f>
        <v>0</v>
      </c>
      <c r="R72" s="140">
        <f>R93*'Fixed Data'!U$21/1000000</f>
        <v>0</v>
      </c>
      <c r="S72" s="140">
        <f>S93*'Fixed Data'!V$21/1000000</f>
        <v>0</v>
      </c>
      <c r="T72" s="140">
        <f>T93*'Fixed Data'!W$21/1000000</f>
        <v>0</v>
      </c>
      <c r="U72" s="140">
        <f>U93*'Fixed Data'!X$21/1000000</f>
        <v>0</v>
      </c>
      <c r="V72" s="140">
        <f>V93*'Fixed Data'!Y$21/1000000</f>
        <v>0</v>
      </c>
      <c r="W72" s="140">
        <f>W93*'Fixed Data'!Z$21/1000000</f>
        <v>0</v>
      </c>
      <c r="X72" s="140">
        <f>X93*'Fixed Data'!AA$21/1000000</f>
        <v>0</v>
      </c>
      <c r="Y72" s="140">
        <f>Y93*'Fixed Data'!AB$21/1000000</f>
        <v>0</v>
      </c>
      <c r="Z72" s="140">
        <f>Z93*'Fixed Data'!AC$21/1000000</f>
        <v>0</v>
      </c>
      <c r="AA72" s="140">
        <f>AA93*'Fixed Data'!AD$21/1000000</f>
        <v>0</v>
      </c>
      <c r="AB72" s="140">
        <f>AB93*'Fixed Data'!AE$21/1000000</f>
        <v>0</v>
      </c>
      <c r="AC72" s="140">
        <f>AC93*'Fixed Data'!AF$21/1000000</f>
        <v>0</v>
      </c>
      <c r="AD72" s="140">
        <f>AD93*'Fixed Data'!AG$21/1000000</f>
        <v>0</v>
      </c>
      <c r="AE72" s="140">
        <f>AE93*'Fixed Data'!AH$21/1000000</f>
        <v>0</v>
      </c>
      <c r="AF72" s="140">
        <f>AF93*'Fixed Data'!AI$21/1000000</f>
        <v>0</v>
      </c>
      <c r="AG72" s="140">
        <f>AG93*'Fixed Data'!AJ$21/1000000</f>
        <v>0</v>
      </c>
      <c r="AH72" s="140">
        <f>AH93*'Fixed Data'!AK$21/1000000</f>
        <v>0</v>
      </c>
      <c r="AI72" s="140">
        <f>AI93*'Fixed Data'!AL$21/1000000</f>
        <v>0</v>
      </c>
      <c r="AJ72" s="140">
        <f>AJ93*'Fixed Data'!AM$21/1000000</f>
        <v>0</v>
      </c>
      <c r="AK72" s="140">
        <f>AK93*'Fixed Data'!AN$21/1000000</f>
        <v>0</v>
      </c>
      <c r="AL72" s="140">
        <f>AL93*'Fixed Data'!AO$21/1000000</f>
        <v>0</v>
      </c>
      <c r="AM72" s="140">
        <f>AM93*'Fixed Data'!AP$21/1000000</f>
        <v>0</v>
      </c>
      <c r="AN72" s="140">
        <f>AN93*'Fixed Data'!AQ$21/1000000</f>
        <v>0</v>
      </c>
      <c r="AO72" s="140">
        <f>AO93*'Fixed Data'!AR$21/1000000</f>
        <v>0</v>
      </c>
      <c r="AP72" s="140">
        <f>AP93*'Fixed Data'!AS$21/1000000</f>
        <v>0</v>
      </c>
      <c r="AQ72" s="140">
        <f>AQ93*'Fixed Data'!AT$21/1000000</f>
        <v>0</v>
      </c>
      <c r="AR72" s="140">
        <f>AR93*'Fixed Data'!AU$21/1000000</f>
        <v>0</v>
      </c>
      <c r="AS72" s="140">
        <f>AS93*'Fixed Data'!AV$21/1000000</f>
        <v>0</v>
      </c>
      <c r="AT72" s="140">
        <f>AT93*'Fixed Data'!AW$21/1000000</f>
        <v>0</v>
      </c>
      <c r="AU72" s="140">
        <f>AU93*'Fixed Data'!AX$21/1000000</f>
        <v>0</v>
      </c>
      <c r="AV72" s="140">
        <f>AV93*'Fixed Data'!AY$21/1000000</f>
        <v>0</v>
      </c>
      <c r="AW72" s="140">
        <f>AW93*'Fixed Data'!AZ$21/1000000</f>
        <v>0</v>
      </c>
      <c r="AX72" s="140">
        <f>AX93*'Fixed Data'!BA$21/1000000</f>
        <v>0</v>
      </c>
      <c r="AY72" s="140">
        <f>AY93*'Fixed Data'!BB$21/1000000</f>
        <v>0</v>
      </c>
      <c r="AZ72" s="140">
        <f>AZ93*'Fixed Data'!BC$21/1000000</f>
        <v>0</v>
      </c>
      <c r="BA72" s="140">
        <f>BA93*'Fixed Data'!BD$21/1000000</f>
        <v>0</v>
      </c>
      <c r="BB72" s="140">
        <f>BB93*'Fixed Data'!BE$21/1000000</f>
        <v>0</v>
      </c>
      <c r="BC72" s="140">
        <f>BC93*'Fixed Data'!BF$21/1000000</f>
        <v>0</v>
      </c>
      <c r="BD72" s="140">
        <f>BD93*'Fixed Data'!BG$21/1000000</f>
        <v>0</v>
      </c>
      <c r="BE72" s="140">
        <f>BE93*'Fixed Data'!BH$21/1000000</f>
        <v>0</v>
      </c>
    </row>
    <row r="73" spans="1:57" ht="15" customHeight="1">
      <c r="A73" s="338"/>
      <c r="B73" s="36" t="s">
        <v>202</v>
      </c>
      <c r="D73" s="36" t="s">
        <v>196</v>
      </c>
      <c r="E73" s="141">
        <f>'Fixed Data'!$K$10*E$94/1000000</f>
        <v>0</v>
      </c>
      <c r="F73" s="141">
        <f>'Fixed Data'!$K$10*F$94/1000000</f>
        <v>0</v>
      </c>
      <c r="G73" s="141">
        <f>'Fixed Data'!$K$10*G$94/1000000</f>
        <v>0</v>
      </c>
      <c r="H73" s="141">
        <f>'Fixed Data'!$K$10*H$94/1000000</f>
        <v>0</v>
      </c>
      <c r="I73" s="141">
        <f>'Fixed Data'!$K$10*I$94/1000000</f>
        <v>0</v>
      </c>
      <c r="J73" s="141">
        <f>'Fixed Data'!$K$10*J$94/1000000</f>
        <v>0</v>
      </c>
      <c r="K73" s="141">
        <f>'Fixed Data'!$K$10*K$94/1000000</f>
        <v>0</v>
      </c>
      <c r="L73" s="141">
        <f>'Fixed Data'!$K$10*L$94/1000000</f>
        <v>0</v>
      </c>
      <c r="M73" s="141">
        <f>'Fixed Data'!$K$10*M$94/1000000</f>
        <v>0</v>
      </c>
      <c r="N73" s="141">
        <f>'Fixed Data'!$K$10*N$94/1000000</f>
        <v>0</v>
      </c>
      <c r="O73" s="141">
        <f>'Fixed Data'!$K$10*O$94/1000000</f>
        <v>0</v>
      </c>
      <c r="P73" s="141">
        <f>'Fixed Data'!$K$10*P$94/1000000</f>
        <v>0</v>
      </c>
      <c r="Q73" s="141">
        <f>'Fixed Data'!$K$10*Q$94/1000000</f>
        <v>0</v>
      </c>
      <c r="R73" s="141">
        <f>'Fixed Data'!$K$10*R$94/1000000</f>
        <v>0</v>
      </c>
      <c r="S73" s="141">
        <f>'Fixed Data'!$K$10*S$94/1000000</f>
        <v>0</v>
      </c>
      <c r="T73" s="141">
        <f>'Fixed Data'!$K$10*T$94/1000000</f>
        <v>0</v>
      </c>
      <c r="U73" s="141">
        <f>'Fixed Data'!$K$10*U$94/1000000</f>
        <v>0</v>
      </c>
      <c r="V73" s="141">
        <f>'Fixed Data'!$K$10*V$94/1000000</f>
        <v>0</v>
      </c>
      <c r="W73" s="141">
        <f>'Fixed Data'!$K$10*W$94/1000000</f>
        <v>0</v>
      </c>
      <c r="X73" s="141">
        <f>'Fixed Data'!$K$10*X$94/1000000</f>
        <v>0</v>
      </c>
      <c r="Y73" s="141">
        <f>'Fixed Data'!$K$10*Y$94/1000000</f>
        <v>0</v>
      </c>
      <c r="Z73" s="141">
        <f>'Fixed Data'!$K$10*Z$94/1000000</f>
        <v>0</v>
      </c>
      <c r="AA73" s="141">
        <f>'Fixed Data'!$K$10*AA$94/1000000</f>
        <v>0</v>
      </c>
      <c r="AB73" s="141">
        <f>'Fixed Data'!$K$10*AB$94/1000000</f>
        <v>0</v>
      </c>
      <c r="AC73" s="141">
        <f>'Fixed Data'!$K$10*AC$94/1000000</f>
        <v>0</v>
      </c>
      <c r="AD73" s="141">
        <f>'Fixed Data'!$K$10*AD$94/1000000</f>
        <v>0</v>
      </c>
      <c r="AE73" s="141">
        <f>'Fixed Data'!$K$10*AE$94/1000000</f>
        <v>0</v>
      </c>
      <c r="AF73" s="141">
        <f>'Fixed Data'!$K$10*AF$94/1000000</f>
        <v>0</v>
      </c>
      <c r="AG73" s="141">
        <f>'Fixed Data'!$K$10*AG$94/1000000</f>
        <v>0</v>
      </c>
      <c r="AH73" s="141">
        <f>'Fixed Data'!$K$10*AH$94/1000000</f>
        <v>0</v>
      </c>
      <c r="AI73" s="141">
        <f>'Fixed Data'!$K$10*AI$94/1000000</f>
        <v>0</v>
      </c>
      <c r="AJ73" s="141">
        <f>'Fixed Data'!$K$10*AJ$94/1000000</f>
        <v>0</v>
      </c>
      <c r="AK73" s="141">
        <f>'Fixed Data'!$K$10*AK$94/1000000</f>
        <v>0</v>
      </c>
      <c r="AL73" s="141">
        <f>'Fixed Data'!$K$10*AL$94/1000000</f>
        <v>0</v>
      </c>
      <c r="AM73" s="141">
        <f>'Fixed Data'!$K$10*AM$94/1000000</f>
        <v>0</v>
      </c>
      <c r="AN73" s="141">
        <f>'Fixed Data'!$K$10*AN$94/1000000</f>
        <v>0</v>
      </c>
      <c r="AO73" s="141">
        <f>'Fixed Data'!$K$10*AO$94/1000000</f>
        <v>0</v>
      </c>
      <c r="AP73" s="141">
        <f>'Fixed Data'!$K$10*AP$94/1000000</f>
        <v>0</v>
      </c>
      <c r="AQ73" s="141">
        <f>'Fixed Data'!$K$10*AQ$94/1000000</f>
        <v>0</v>
      </c>
      <c r="AR73" s="141">
        <f>'Fixed Data'!$K$10*AR$94/1000000</f>
        <v>0</v>
      </c>
      <c r="AS73" s="141">
        <f>'Fixed Data'!$K$10*AS$94/1000000</f>
        <v>0</v>
      </c>
      <c r="AT73" s="141">
        <f>'Fixed Data'!$K$10*AT$94/1000000</f>
        <v>0</v>
      </c>
      <c r="AU73" s="141">
        <f>'Fixed Data'!$K$10*AU$94/1000000</f>
        <v>0</v>
      </c>
      <c r="AV73" s="141">
        <f>'Fixed Data'!$K$10*AV$94/1000000</f>
        <v>0</v>
      </c>
      <c r="AW73" s="141">
        <f>'Fixed Data'!$K$10*AW$94/1000000</f>
        <v>0</v>
      </c>
      <c r="AX73" s="141">
        <f>'Fixed Data'!$K$10*AX$94/1000000</f>
        <v>0</v>
      </c>
      <c r="AY73" s="141">
        <f>'Fixed Data'!$K$10*AY$94/1000000</f>
        <v>0</v>
      </c>
      <c r="AZ73" s="141">
        <f>'Fixed Data'!$K$10*AZ$94/1000000</f>
        <v>0</v>
      </c>
      <c r="BA73" s="141">
        <f>'Fixed Data'!$K$10*BA$94/1000000</f>
        <v>0</v>
      </c>
      <c r="BB73" s="141">
        <f>'Fixed Data'!$K$10*BB$94/1000000</f>
        <v>0</v>
      </c>
      <c r="BC73" s="141">
        <f>'Fixed Data'!$K$10*BC$94/1000000</f>
        <v>0</v>
      </c>
      <c r="BD73" s="141">
        <f>'Fixed Data'!$K$10*BD$94/1000000</f>
        <v>0</v>
      </c>
      <c r="BE73" s="141">
        <f>'Fixed Data'!$K$10*BE$94/1000000</f>
        <v>0</v>
      </c>
    </row>
    <row r="74" spans="1:57" ht="15" customHeight="1">
      <c r="A74" s="338"/>
      <c r="B74" s="36" t="s">
        <v>203</v>
      </c>
      <c r="D74" s="36" t="s">
        <v>196</v>
      </c>
      <c r="E74" s="141">
        <f>'Fixed Data'!$K$11*E95/1000000</f>
        <v>0</v>
      </c>
      <c r="F74" s="141">
        <f>'Fixed Data'!$K$11*F95/1000000</f>
        <v>0</v>
      </c>
      <c r="G74" s="141">
        <f>'Fixed Data'!$K$11*G95/1000000</f>
        <v>0</v>
      </c>
      <c r="H74" s="141">
        <f>'Fixed Data'!$K$11*H95/1000000</f>
        <v>0</v>
      </c>
      <c r="I74" s="141">
        <f>'Fixed Data'!$K$11*I95/1000000</f>
        <v>0</v>
      </c>
      <c r="J74" s="141">
        <f>'Fixed Data'!$K$11*J95/1000000</f>
        <v>0</v>
      </c>
      <c r="K74" s="141">
        <f>'Fixed Data'!$K$11*K95/1000000</f>
        <v>0</v>
      </c>
      <c r="L74" s="141">
        <f>'Fixed Data'!$K$11*L95/1000000</f>
        <v>0</v>
      </c>
      <c r="M74" s="141">
        <f>'Fixed Data'!$K$11*M95/1000000</f>
        <v>0</v>
      </c>
      <c r="N74" s="141">
        <f>'Fixed Data'!$K$11*N95/1000000</f>
        <v>0</v>
      </c>
      <c r="O74" s="141">
        <f>'Fixed Data'!$K$11*O95/1000000</f>
        <v>0</v>
      </c>
      <c r="P74" s="141">
        <f>'Fixed Data'!$K$11*P95/1000000</f>
        <v>0</v>
      </c>
      <c r="Q74" s="141">
        <f>'Fixed Data'!$K$11*Q95/1000000</f>
        <v>0</v>
      </c>
      <c r="R74" s="141">
        <f>'Fixed Data'!$K$11*R95/1000000</f>
        <v>0</v>
      </c>
      <c r="S74" s="141">
        <f>'Fixed Data'!$K$11*S95/1000000</f>
        <v>0</v>
      </c>
      <c r="T74" s="141">
        <f>'Fixed Data'!$K$11*T95/1000000</f>
        <v>0</v>
      </c>
      <c r="U74" s="141">
        <f>'Fixed Data'!$K$11*U95/1000000</f>
        <v>0</v>
      </c>
      <c r="V74" s="141">
        <f>'Fixed Data'!$K$11*V95/1000000</f>
        <v>0</v>
      </c>
      <c r="W74" s="141">
        <f>'Fixed Data'!$K$11*W95/1000000</f>
        <v>0</v>
      </c>
      <c r="X74" s="141">
        <f>'Fixed Data'!$K$11*X95/1000000</f>
        <v>0</v>
      </c>
      <c r="Y74" s="141">
        <f>'Fixed Data'!$K$11*Y95/1000000</f>
        <v>0</v>
      </c>
      <c r="Z74" s="141">
        <f>'Fixed Data'!$K$11*Z95/1000000</f>
        <v>0</v>
      </c>
      <c r="AA74" s="141">
        <f>'Fixed Data'!$K$11*AA95/1000000</f>
        <v>0</v>
      </c>
      <c r="AB74" s="141">
        <f>'Fixed Data'!$K$11*AB95/1000000</f>
        <v>0</v>
      </c>
      <c r="AC74" s="141">
        <f>'Fixed Data'!$K$11*AC95/1000000</f>
        <v>0</v>
      </c>
      <c r="AD74" s="141">
        <f>'Fixed Data'!$K$11*AD95/1000000</f>
        <v>0</v>
      </c>
      <c r="AE74" s="141">
        <f>'Fixed Data'!$K$11*AE95/1000000</f>
        <v>0</v>
      </c>
      <c r="AF74" s="141">
        <f>'Fixed Data'!$K$11*AF95/1000000</f>
        <v>0</v>
      </c>
      <c r="AG74" s="141">
        <f>'Fixed Data'!$K$11*AG95/1000000</f>
        <v>0</v>
      </c>
      <c r="AH74" s="141">
        <f>'Fixed Data'!$K$11*AH95/1000000</f>
        <v>0</v>
      </c>
      <c r="AI74" s="141">
        <f>'Fixed Data'!$K$11*AI95/1000000</f>
        <v>0</v>
      </c>
      <c r="AJ74" s="141">
        <f>'Fixed Data'!$K$11*AJ95/1000000</f>
        <v>0</v>
      </c>
      <c r="AK74" s="141">
        <f>'Fixed Data'!$K$11*AK95/1000000</f>
        <v>0</v>
      </c>
      <c r="AL74" s="141">
        <f>'Fixed Data'!$K$11*AL95/1000000</f>
        <v>0</v>
      </c>
      <c r="AM74" s="141">
        <f>'Fixed Data'!$K$11*AM95/1000000</f>
        <v>0</v>
      </c>
      <c r="AN74" s="141">
        <f>'Fixed Data'!$K$11*AN95/1000000</f>
        <v>0</v>
      </c>
      <c r="AO74" s="141">
        <f>'Fixed Data'!$K$11*AO95/1000000</f>
        <v>0</v>
      </c>
      <c r="AP74" s="141">
        <f>'Fixed Data'!$K$11*AP95/1000000</f>
        <v>0</v>
      </c>
      <c r="AQ74" s="141">
        <f>'Fixed Data'!$K$11*AQ95/1000000</f>
        <v>0</v>
      </c>
      <c r="AR74" s="141">
        <f>'Fixed Data'!$K$11*AR95/1000000</f>
        <v>0</v>
      </c>
      <c r="AS74" s="141">
        <f>'Fixed Data'!$K$11*AS95/1000000</f>
        <v>0</v>
      </c>
      <c r="AT74" s="141">
        <f>'Fixed Data'!$K$11*AT95/1000000</f>
        <v>0</v>
      </c>
      <c r="AU74" s="141">
        <f>'Fixed Data'!$K$11*AU95/1000000</f>
        <v>0</v>
      </c>
      <c r="AV74" s="141">
        <f>'Fixed Data'!$K$11*AV95/1000000</f>
        <v>0</v>
      </c>
      <c r="AW74" s="141">
        <f>'Fixed Data'!$K$11*AW95/1000000</f>
        <v>0</v>
      </c>
      <c r="AX74" s="141">
        <f>'Fixed Data'!$K$11*AX95/1000000</f>
        <v>0</v>
      </c>
      <c r="AY74" s="141">
        <f>'Fixed Data'!$K$11*AY95/1000000</f>
        <v>0</v>
      </c>
      <c r="AZ74" s="141">
        <f>'Fixed Data'!$K$11*AZ95/1000000</f>
        <v>0</v>
      </c>
      <c r="BA74" s="141">
        <f>'Fixed Data'!$K$11*BA95/1000000</f>
        <v>0</v>
      </c>
      <c r="BB74" s="141">
        <f>'Fixed Data'!$K$11*BB95/1000000</f>
        <v>0</v>
      </c>
      <c r="BC74" s="141">
        <f>'Fixed Data'!$K$11*BC95/1000000</f>
        <v>0</v>
      </c>
      <c r="BD74" s="141">
        <f>'Fixed Data'!$K$11*BD95/1000000</f>
        <v>0</v>
      </c>
      <c r="BE74" s="141">
        <f>'Fixed Data'!$K$11*BE95/1000000</f>
        <v>0</v>
      </c>
    </row>
    <row r="75" spans="1:57" ht="15" customHeight="1">
      <c r="A75" s="338"/>
      <c r="B75" s="36" t="s">
        <v>204</v>
      </c>
      <c r="D75" s="36" t="s">
        <v>196</v>
      </c>
      <c r="E75" s="140">
        <f>E96*'Fixed Data'!H$21/1000000</f>
        <v>0</v>
      </c>
      <c r="F75" s="140">
        <f>F96*'Fixed Data'!I$21/1000000</f>
        <v>0</v>
      </c>
      <c r="G75" s="140">
        <f>G96*'Fixed Data'!J$21/1000000</f>
        <v>0</v>
      </c>
      <c r="H75" s="140">
        <f>H96*'Fixed Data'!K$21/1000000</f>
        <v>0</v>
      </c>
      <c r="I75" s="140">
        <f>I96*'Fixed Data'!L$21/1000000</f>
        <v>0</v>
      </c>
      <c r="J75" s="140">
        <f>J96*'Fixed Data'!M$21/1000000</f>
        <v>0</v>
      </c>
      <c r="K75" s="140">
        <f>K96*'Fixed Data'!N$21/1000000</f>
        <v>0</v>
      </c>
      <c r="L75" s="140">
        <f>L96*'Fixed Data'!O$21/1000000</f>
        <v>0</v>
      </c>
      <c r="M75" s="140">
        <f>M96*'Fixed Data'!P$21/1000000</f>
        <v>0</v>
      </c>
      <c r="N75" s="140">
        <f>N96*'Fixed Data'!Q$21/1000000</f>
        <v>0</v>
      </c>
      <c r="O75" s="140">
        <f>O96*'Fixed Data'!R$21/1000000</f>
        <v>0</v>
      </c>
      <c r="P75" s="140">
        <f>P96*'Fixed Data'!S$21/1000000</f>
        <v>0</v>
      </c>
      <c r="Q75" s="140">
        <f>Q96*'Fixed Data'!T$21/1000000</f>
        <v>0</v>
      </c>
      <c r="R75" s="140">
        <f>R96*'Fixed Data'!U$21/1000000</f>
        <v>0</v>
      </c>
      <c r="S75" s="140">
        <f>S96*'Fixed Data'!V$21/1000000</f>
        <v>0</v>
      </c>
      <c r="T75" s="140">
        <f>T96*'Fixed Data'!W$21/1000000</f>
        <v>0</v>
      </c>
      <c r="U75" s="140">
        <f>U96*'Fixed Data'!X$21/1000000</f>
        <v>0</v>
      </c>
      <c r="V75" s="140">
        <f>V96*'Fixed Data'!Y$21/1000000</f>
        <v>0</v>
      </c>
      <c r="W75" s="140">
        <f>W96*'Fixed Data'!Z$21/1000000</f>
        <v>0</v>
      </c>
      <c r="X75" s="140">
        <f>X96*'Fixed Data'!AA$21/1000000</f>
        <v>0</v>
      </c>
      <c r="Y75" s="140">
        <f>Y96*'Fixed Data'!AB$21/1000000</f>
        <v>0</v>
      </c>
      <c r="Z75" s="140">
        <f>Z96*'Fixed Data'!AC$21/1000000</f>
        <v>0</v>
      </c>
      <c r="AA75" s="140">
        <f>AA96*'Fixed Data'!AD$21/1000000</f>
        <v>0</v>
      </c>
      <c r="AB75" s="140">
        <f>AB96*'Fixed Data'!AE$21/1000000</f>
        <v>0</v>
      </c>
      <c r="AC75" s="140">
        <f>AC96*'Fixed Data'!AF$21/1000000</f>
        <v>0</v>
      </c>
      <c r="AD75" s="140">
        <f>AD96*'Fixed Data'!AG$21/1000000</f>
        <v>0</v>
      </c>
      <c r="AE75" s="140">
        <f>AE96*'Fixed Data'!AH$21/1000000</f>
        <v>0</v>
      </c>
      <c r="AF75" s="140">
        <f>AF96*'Fixed Data'!AI$21/1000000</f>
        <v>0</v>
      </c>
      <c r="AG75" s="140">
        <f>AG96*'Fixed Data'!AJ$21/1000000</f>
        <v>0</v>
      </c>
      <c r="AH75" s="140">
        <f>AH96*'Fixed Data'!AK$21/1000000</f>
        <v>0</v>
      </c>
      <c r="AI75" s="140">
        <f>AI96*'Fixed Data'!AL$21/1000000</f>
        <v>0</v>
      </c>
      <c r="AJ75" s="140">
        <f>AJ96*'Fixed Data'!AM$21/1000000</f>
        <v>0</v>
      </c>
      <c r="AK75" s="140">
        <f>AK96*'Fixed Data'!AN$21/1000000</f>
        <v>0</v>
      </c>
      <c r="AL75" s="140">
        <f>AL96*'Fixed Data'!AO$21/1000000</f>
        <v>0</v>
      </c>
      <c r="AM75" s="140">
        <f>AM96*'Fixed Data'!AP$21/1000000</f>
        <v>0</v>
      </c>
      <c r="AN75" s="140">
        <f>AN96*'Fixed Data'!AQ$21/1000000</f>
        <v>0</v>
      </c>
      <c r="AO75" s="140">
        <f>AO96*'Fixed Data'!AR$21/1000000</f>
        <v>0</v>
      </c>
      <c r="AP75" s="140">
        <f>AP96*'Fixed Data'!AS$21/1000000</f>
        <v>0</v>
      </c>
      <c r="AQ75" s="140">
        <f>AQ96*'Fixed Data'!AT$21/1000000</f>
        <v>0</v>
      </c>
      <c r="AR75" s="140">
        <f>AR96*'Fixed Data'!AU$21/1000000</f>
        <v>0</v>
      </c>
      <c r="AS75" s="140">
        <f>AS96*'Fixed Data'!AV$21/1000000</f>
        <v>0</v>
      </c>
      <c r="AT75" s="140">
        <f>AT96*'Fixed Data'!AW$21/1000000</f>
        <v>0</v>
      </c>
      <c r="AU75" s="140">
        <f>AU96*'Fixed Data'!AX$21/1000000</f>
        <v>0</v>
      </c>
      <c r="AV75" s="140">
        <f>AV96*'Fixed Data'!AY$21/1000000</f>
        <v>0</v>
      </c>
      <c r="AW75" s="140">
        <f>AW96*'Fixed Data'!AZ$21/1000000</f>
        <v>0</v>
      </c>
      <c r="AX75" s="140">
        <f>AX96*'Fixed Data'!BA$21/1000000</f>
        <v>0</v>
      </c>
      <c r="AY75" s="140">
        <f>AY96*'Fixed Data'!BB$21/1000000</f>
        <v>0</v>
      </c>
      <c r="AZ75" s="140">
        <f>AZ96*'Fixed Data'!BC$21/1000000</f>
        <v>0</v>
      </c>
      <c r="BA75" s="140">
        <f>BA96*'Fixed Data'!BD$21/1000000</f>
        <v>0</v>
      </c>
      <c r="BB75" s="140">
        <f>BB96*'Fixed Data'!BE$21/1000000</f>
        <v>0</v>
      </c>
      <c r="BC75" s="140">
        <f>BC96*'Fixed Data'!BF$21/1000000</f>
        <v>0</v>
      </c>
      <c r="BD75" s="140">
        <f>BD96*'Fixed Data'!BG$21/1000000</f>
        <v>0</v>
      </c>
      <c r="BE75" s="140">
        <f>BE96*'Fixed Data'!BH$21/1000000</f>
        <v>0</v>
      </c>
    </row>
    <row r="76" spans="1:57" ht="15" customHeight="1">
      <c r="A76" s="338"/>
      <c r="B76" s="36" t="s">
        <v>50</v>
      </c>
      <c r="D76" s="36" t="s">
        <v>196</v>
      </c>
      <c r="E76" s="140">
        <f>E97*'Fixed Data'!$E$14</f>
        <v>0</v>
      </c>
      <c r="F76" s="140">
        <f>F97*'Fixed Data'!$E$14</f>
        <v>0</v>
      </c>
      <c r="G76" s="140">
        <f>G97*'Fixed Data'!$E$14</f>
        <v>0</v>
      </c>
      <c r="H76" s="140">
        <f>H97*'Fixed Data'!$E$14</f>
        <v>0</v>
      </c>
      <c r="I76" s="140">
        <f>I97*'Fixed Data'!$E$14</f>
        <v>0</v>
      </c>
      <c r="J76" s="140">
        <f>J97*'Fixed Data'!$E$14</f>
        <v>0</v>
      </c>
      <c r="K76" s="140">
        <f>K97*'Fixed Data'!$E$14</f>
        <v>0</v>
      </c>
      <c r="L76" s="140">
        <f>L97*'Fixed Data'!$E$14</f>
        <v>0</v>
      </c>
      <c r="M76" s="140">
        <f>M97*'Fixed Data'!$E$14</f>
        <v>0</v>
      </c>
      <c r="N76" s="140">
        <f>N97*'Fixed Data'!$E$14</f>
        <v>0</v>
      </c>
      <c r="O76" s="140">
        <f>O97*'Fixed Data'!$E$14</f>
        <v>0</v>
      </c>
      <c r="P76" s="140">
        <f>P97*'Fixed Data'!$E$14</f>
        <v>0</v>
      </c>
      <c r="Q76" s="140">
        <f>Q97*'Fixed Data'!$E$14</f>
        <v>0</v>
      </c>
      <c r="R76" s="140">
        <f>R97*'Fixed Data'!$E$14</f>
        <v>0</v>
      </c>
      <c r="S76" s="140">
        <f>S97*'Fixed Data'!$E$14</f>
        <v>0</v>
      </c>
      <c r="T76" s="140">
        <f>T97*'Fixed Data'!$E$14</f>
        <v>0</v>
      </c>
      <c r="U76" s="140">
        <f>U97*'Fixed Data'!$E$14</f>
        <v>0</v>
      </c>
      <c r="V76" s="140">
        <f>V97*'Fixed Data'!$E$14</f>
        <v>0</v>
      </c>
      <c r="W76" s="140">
        <f>W97*'Fixed Data'!$E$14</f>
        <v>0</v>
      </c>
      <c r="X76" s="140">
        <f>X97*'Fixed Data'!$E$14</f>
        <v>0</v>
      </c>
      <c r="Y76" s="140">
        <f>Y97*'Fixed Data'!$E$14</f>
        <v>0</v>
      </c>
      <c r="Z76" s="140">
        <f>Z97*'Fixed Data'!$E$14</f>
        <v>0</v>
      </c>
      <c r="AA76" s="140">
        <f>AA97*'Fixed Data'!$E$14</f>
        <v>0</v>
      </c>
      <c r="AB76" s="140">
        <f>AB97*'Fixed Data'!$E$14</f>
        <v>0</v>
      </c>
      <c r="AC76" s="140">
        <f>AC97*'Fixed Data'!$E$14</f>
        <v>0</v>
      </c>
      <c r="AD76" s="140">
        <f>AD97*'Fixed Data'!$E$14</f>
        <v>0</v>
      </c>
      <c r="AE76" s="140">
        <f>AE97*'Fixed Data'!$E$14</f>
        <v>0</v>
      </c>
      <c r="AF76" s="140">
        <f>AF97*'Fixed Data'!$E$14</f>
        <v>0</v>
      </c>
      <c r="AG76" s="140">
        <f>AG97*'Fixed Data'!$E$14</f>
        <v>0</v>
      </c>
      <c r="AH76" s="140">
        <f>AH97*'Fixed Data'!$E$14</f>
        <v>0</v>
      </c>
      <c r="AI76" s="140">
        <f>AI97*'Fixed Data'!$E$14</f>
        <v>0</v>
      </c>
      <c r="AJ76" s="140">
        <f>AJ97*'Fixed Data'!$E$14</f>
        <v>0</v>
      </c>
      <c r="AK76" s="140">
        <f>AK97*'Fixed Data'!$E$14</f>
        <v>0</v>
      </c>
      <c r="AL76" s="140">
        <f>AL97*'Fixed Data'!$E$14</f>
        <v>0</v>
      </c>
      <c r="AM76" s="140">
        <f>AM97*'Fixed Data'!$E$14</f>
        <v>0</v>
      </c>
      <c r="AN76" s="140">
        <f>AN97*'Fixed Data'!$E$14</f>
        <v>0</v>
      </c>
      <c r="AO76" s="140">
        <f>AO97*'Fixed Data'!$E$14</f>
        <v>0</v>
      </c>
      <c r="AP76" s="140">
        <f>AP97*'Fixed Data'!$E$14</f>
        <v>0</v>
      </c>
      <c r="AQ76" s="140">
        <f>AQ97*'Fixed Data'!$E$14</f>
        <v>0</v>
      </c>
      <c r="AR76" s="140">
        <f>AR97*'Fixed Data'!$E$14</f>
        <v>0</v>
      </c>
      <c r="AS76" s="140">
        <f>AS97*'Fixed Data'!$E$14</f>
        <v>0</v>
      </c>
      <c r="AT76" s="140">
        <f>AT97*'Fixed Data'!$E$14</f>
        <v>0</v>
      </c>
      <c r="AU76" s="140">
        <f>AU97*'Fixed Data'!$E$14</f>
        <v>0</v>
      </c>
      <c r="AV76" s="140">
        <f>AV97*'Fixed Data'!$E$14</f>
        <v>0</v>
      </c>
      <c r="AW76" s="140">
        <f>AW97*'Fixed Data'!$E$14</f>
        <v>0</v>
      </c>
      <c r="AX76" s="140">
        <f>AX97*'Fixed Data'!$E$14</f>
        <v>0</v>
      </c>
      <c r="AY76" s="140">
        <f>AY97*'Fixed Data'!$E$14</f>
        <v>0</v>
      </c>
      <c r="AZ76" s="140">
        <f>AZ97*'Fixed Data'!$E$14</f>
        <v>0</v>
      </c>
      <c r="BA76" s="140">
        <f>BA97*'Fixed Data'!$E$14</f>
        <v>0</v>
      </c>
      <c r="BB76" s="140">
        <f>BB97*'Fixed Data'!$E$14</f>
        <v>0</v>
      </c>
      <c r="BC76" s="140">
        <f>BC97*'Fixed Data'!$E$14</f>
        <v>0</v>
      </c>
      <c r="BD76" s="140">
        <f>BD97*'Fixed Data'!$E$14</f>
        <v>0</v>
      </c>
      <c r="BE76" s="140">
        <f>BE97*'Fixed Data'!$E$14</f>
        <v>0</v>
      </c>
    </row>
    <row r="77" spans="1:57" ht="15" customHeight="1">
      <c r="A77" s="338"/>
      <c r="B77" s="36" t="s">
        <v>205</v>
      </c>
      <c r="D77" s="36" t="s">
        <v>196</v>
      </c>
      <c r="E77" s="140">
        <f>E98*'Fixed Data'!$E$15</f>
        <v>0</v>
      </c>
      <c r="F77" s="140">
        <f>F98*'Fixed Data'!$E$15</f>
        <v>0</v>
      </c>
      <c r="G77" s="140">
        <f>G98*'Fixed Data'!$E$15</f>
        <v>0</v>
      </c>
      <c r="H77" s="140">
        <f>H98*'Fixed Data'!$E$15</f>
        <v>0</v>
      </c>
      <c r="I77" s="140">
        <f>I98*'Fixed Data'!$E$15</f>
        <v>0</v>
      </c>
      <c r="J77" s="140">
        <f>J98*'Fixed Data'!$E$15</f>
        <v>0</v>
      </c>
      <c r="K77" s="140">
        <f>K98*'Fixed Data'!$E$15</f>
        <v>0</v>
      </c>
      <c r="L77" s="140">
        <f>L98*'Fixed Data'!$E$15</f>
        <v>0</v>
      </c>
      <c r="M77" s="140">
        <f>M98*'Fixed Data'!$E$15</f>
        <v>0</v>
      </c>
      <c r="N77" s="140">
        <f>N98*'Fixed Data'!$E$15</f>
        <v>0</v>
      </c>
      <c r="O77" s="140">
        <f>O98*'Fixed Data'!$E$15</f>
        <v>0</v>
      </c>
      <c r="P77" s="140">
        <f>P98*'Fixed Data'!$E$15</f>
        <v>0</v>
      </c>
      <c r="Q77" s="140">
        <f>Q98*'Fixed Data'!$E$15</f>
        <v>0</v>
      </c>
      <c r="R77" s="140">
        <f>R98*'Fixed Data'!$E$15</f>
        <v>0</v>
      </c>
      <c r="S77" s="140">
        <f>S98*'Fixed Data'!$E$15</f>
        <v>0</v>
      </c>
      <c r="T77" s="140">
        <f>T98*'Fixed Data'!$E$15</f>
        <v>0</v>
      </c>
      <c r="U77" s="140">
        <f>U98*'Fixed Data'!$E$15</f>
        <v>0</v>
      </c>
      <c r="V77" s="140">
        <f>V98*'Fixed Data'!$E$15</f>
        <v>0</v>
      </c>
      <c r="W77" s="140">
        <f>W98*'Fixed Data'!$E$15</f>
        <v>0</v>
      </c>
      <c r="X77" s="140">
        <f>X98*'Fixed Data'!$E$15</f>
        <v>0</v>
      </c>
      <c r="Y77" s="140">
        <f>Y98*'Fixed Data'!$E$15</f>
        <v>0</v>
      </c>
      <c r="Z77" s="140">
        <f>Z98*'Fixed Data'!$E$15</f>
        <v>0</v>
      </c>
      <c r="AA77" s="140">
        <f>AA98*'Fixed Data'!$E$15</f>
        <v>0</v>
      </c>
      <c r="AB77" s="140">
        <f>AB98*'Fixed Data'!$E$15</f>
        <v>0</v>
      </c>
      <c r="AC77" s="140">
        <f>AC98*'Fixed Data'!$E$15</f>
        <v>0</v>
      </c>
      <c r="AD77" s="140">
        <f>AD98*'Fixed Data'!$E$15</f>
        <v>0</v>
      </c>
      <c r="AE77" s="140">
        <f>AE98*'Fixed Data'!$E$15</f>
        <v>0</v>
      </c>
      <c r="AF77" s="140">
        <f>AF98*'Fixed Data'!$E$15</f>
        <v>0</v>
      </c>
      <c r="AG77" s="140">
        <f>AG98*'Fixed Data'!$E$15</f>
        <v>0</v>
      </c>
      <c r="AH77" s="140">
        <f>AH98*'Fixed Data'!$E$15</f>
        <v>0</v>
      </c>
      <c r="AI77" s="140">
        <f>AI98*'Fixed Data'!$E$15</f>
        <v>0</v>
      </c>
      <c r="AJ77" s="140">
        <f>AJ98*'Fixed Data'!$E$15</f>
        <v>0</v>
      </c>
      <c r="AK77" s="140">
        <f>AK98*'Fixed Data'!$E$15</f>
        <v>0</v>
      </c>
      <c r="AL77" s="140">
        <f>AL98*'Fixed Data'!$E$15</f>
        <v>0</v>
      </c>
      <c r="AM77" s="140">
        <f>AM98*'Fixed Data'!$E$15</f>
        <v>0</v>
      </c>
      <c r="AN77" s="140">
        <f>AN98*'Fixed Data'!$E$15</f>
        <v>0</v>
      </c>
      <c r="AO77" s="140">
        <f>AO98*'Fixed Data'!$E$15</f>
        <v>0</v>
      </c>
      <c r="AP77" s="140">
        <f>AP98*'Fixed Data'!$E$15</f>
        <v>0</v>
      </c>
      <c r="AQ77" s="140">
        <f>AQ98*'Fixed Data'!$E$15</f>
        <v>0</v>
      </c>
      <c r="AR77" s="140">
        <f>AR98*'Fixed Data'!$E$15</f>
        <v>0</v>
      </c>
      <c r="AS77" s="140">
        <f>AS98*'Fixed Data'!$E$15</f>
        <v>0</v>
      </c>
      <c r="AT77" s="140">
        <f>AT98*'Fixed Data'!$E$15</f>
        <v>0</v>
      </c>
      <c r="AU77" s="140">
        <f>AU98*'Fixed Data'!$E$15</f>
        <v>0</v>
      </c>
      <c r="AV77" s="140">
        <f>AV98*'Fixed Data'!$E$15</f>
        <v>0</v>
      </c>
      <c r="AW77" s="140">
        <f>AW98*'Fixed Data'!$E$15</f>
        <v>0</v>
      </c>
      <c r="AX77" s="140">
        <f>AX98*'Fixed Data'!$E$15</f>
        <v>0</v>
      </c>
      <c r="AY77" s="140">
        <f>AY98*'Fixed Data'!$E$15</f>
        <v>0</v>
      </c>
      <c r="AZ77" s="140">
        <f>AZ98*'Fixed Data'!$E$15</f>
        <v>0</v>
      </c>
      <c r="BA77" s="140">
        <f>BA98*'Fixed Data'!$E$15</f>
        <v>0</v>
      </c>
      <c r="BB77" s="140">
        <f>BB98*'Fixed Data'!$E$15</f>
        <v>0</v>
      </c>
      <c r="BC77" s="140">
        <f>BC98*'Fixed Data'!$E$15</f>
        <v>0</v>
      </c>
      <c r="BD77" s="140">
        <f>BD98*'Fixed Data'!$E$15</f>
        <v>0</v>
      </c>
      <c r="BE77" s="140">
        <f>BE98*'Fixed Data'!$E$15</f>
        <v>0</v>
      </c>
    </row>
    <row r="78" spans="1:57" ht="15" customHeight="1">
      <c r="A78" s="338"/>
      <c r="B78" s="36" t="s">
        <v>206</v>
      </c>
      <c r="D78" s="36" t="s">
        <v>196</v>
      </c>
      <c r="E78" s="140">
        <f>'Fixed Data'!$K$9*E99/1000000</f>
        <v>0</v>
      </c>
      <c r="F78" s="140">
        <f>'Fixed Data'!$K$9*F99/1000000</f>
        <v>0</v>
      </c>
      <c r="G78" s="140">
        <f>'Fixed Data'!$K$9*G99/1000000</f>
        <v>0</v>
      </c>
      <c r="H78" s="140">
        <f>'Fixed Data'!$K$9*H99/1000000</f>
        <v>0</v>
      </c>
      <c r="I78" s="140">
        <f>'Fixed Data'!$K$9*I99/1000000</f>
        <v>0</v>
      </c>
      <c r="J78" s="140">
        <f>'Fixed Data'!$K$9*J99/1000000</f>
        <v>0</v>
      </c>
      <c r="K78" s="140">
        <f>'Fixed Data'!$K$9*K99/1000000</f>
        <v>0</v>
      </c>
      <c r="L78" s="140">
        <f>'Fixed Data'!$K$9*L99/1000000</f>
        <v>0</v>
      </c>
      <c r="M78" s="140">
        <f>'Fixed Data'!$K$9*M99/1000000</f>
        <v>0</v>
      </c>
      <c r="N78" s="140">
        <f>'Fixed Data'!$K$9*N99/1000000</f>
        <v>0</v>
      </c>
      <c r="O78" s="140">
        <f>'Fixed Data'!$K$9*O99/1000000</f>
        <v>0</v>
      </c>
      <c r="P78" s="140">
        <f>'Fixed Data'!$K$9*P99/1000000</f>
        <v>0</v>
      </c>
      <c r="Q78" s="140">
        <f>'Fixed Data'!$K$9*Q99/1000000</f>
        <v>0</v>
      </c>
      <c r="R78" s="140">
        <f>'Fixed Data'!$K$9*R99/1000000</f>
        <v>0</v>
      </c>
      <c r="S78" s="140">
        <f>'Fixed Data'!$K$9*S99/1000000</f>
        <v>0</v>
      </c>
      <c r="T78" s="140">
        <f>'Fixed Data'!$K$9*T99/1000000</f>
        <v>0</v>
      </c>
      <c r="U78" s="140">
        <f>'Fixed Data'!$K$9*U99/1000000</f>
        <v>0</v>
      </c>
      <c r="V78" s="140">
        <f>'Fixed Data'!$K$9*V99/1000000</f>
        <v>0</v>
      </c>
      <c r="W78" s="140">
        <f>'Fixed Data'!$K$9*W99/1000000</f>
        <v>0</v>
      </c>
      <c r="X78" s="140">
        <f>'Fixed Data'!$K$9*X99/1000000</f>
        <v>0</v>
      </c>
      <c r="Y78" s="140">
        <f>'Fixed Data'!$K$9*Y99/1000000</f>
        <v>0</v>
      </c>
      <c r="Z78" s="140">
        <f>'Fixed Data'!$K$9*Z99/1000000</f>
        <v>0</v>
      </c>
      <c r="AA78" s="140">
        <f>'Fixed Data'!$K$9*AA99/1000000</f>
        <v>0</v>
      </c>
      <c r="AB78" s="140">
        <f>'Fixed Data'!$K$9*AB99/1000000</f>
        <v>0</v>
      </c>
      <c r="AC78" s="140">
        <f>'Fixed Data'!$K$9*AC99/1000000</f>
        <v>0</v>
      </c>
      <c r="AD78" s="140">
        <f>'Fixed Data'!$K$9*AD99/1000000</f>
        <v>0</v>
      </c>
      <c r="AE78" s="140">
        <f>'Fixed Data'!$K$9*AE99/1000000</f>
        <v>0</v>
      </c>
      <c r="AF78" s="140">
        <f>'Fixed Data'!$K$9*AF99/1000000</f>
        <v>0</v>
      </c>
      <c r="AG78" s="140">
        <f>'Fixed Data'!$K$9*AG99/1000000</f>
        <v>0</v>
      </c>
      <c r="AH78" s="140">
        <f>'Fixed Data'!$K$9*AH99/1000000</f>
        <v>0</v>
      </c>
      <c r="AI78" s="140">
        <f>'Fixed Data'!$K$9*AI99/1000000</f>
        <v>0</v>
      </c>
      <c r="AJ78" s="140">
        <f>'Fixed Data'!$K$9*AJ99/1000000</f>
        <v>0</v>
      </c>
      <c r="AK78" s="140">
        <f>'Fixed Data'!$K$9*AK99/1000000</f>
        <v>0</v>
      </c>
      <c r="AL78" s="140">
        <f>'Fixed Data'!$K$9*AL99/1000000</f>
        <v>0</v>
      </c>
      <c r="AM78" s="140">
        <f>'Fixed Data'!$K$9*AM99/1000000</f>
        <v>0</v>
      </c>
      <c r="AN78" s="140">
        <f>'Fixed Data'!$K$9*AN99/1000000</f>
        <v>0</v>
      </c>
      <c r="AO78" s="140">
        <f>'Fixed Data'!$K$9*AO99/1000000</f>
        <v>0</v>
      </c>
      <c r="AP78" s="140">
        <f>'Fixed Data'!$K$9*AP99/1000000</f>
        <v>0</v>
      </c>
      <c r="AQ78" s="140">
        <f>'Fixed Data'!$K$9*AQ99/1000000</f>
        <v>0</v>
      </c>
      <c r="AR78" s="140">
        <f>'Fixed Data'!$K$9*AR99/1000000</f>
        <v>0</v>
      </c>
      <c r="AS78" s="140">
        <f>'Fixed Data'!$K$9*AS99/1000000</f>
        <v>0</v>
      </c>
      <c r="AT78" s="140">
        <f>'Fixed Data'!$K$9*AT99/1000000</f>
        <v>0</v>
      </c>
      <c r="AU78" s="140">
        <f>'Fixed Data'!$K$9*AU99/1000000</f>
        <v>0</v>
      </c>
      <c r="AV78" s="140">
        <f>'Fixed Data'!$K$9*AV99/1000000</f>
        <v>0</v>
      </c>
      <c r="AW78" s="140">
        <f>'Fixed Data'!$K$9*AW99/1000000</f>
        <v>0</v>
      </c>
      <c r="AX78" s="140">
        <f>'Fixed Data'!$K$9*AX99/1000000</f>
        <v>0</v>
      </c>
      <c r="AY78" s="140">
        <f>'Fixed Data'!$K$9*AY99/1000000</f>
        <v>0</v>
      </c>
      <c r="AZ78" s="140">
        <f>'Fixed Data'!$K$9*AZ99/1000000</f>
        <v>0</v>
      </c>
      <c r="BA78" s="140">
        <f>'Fixed Data'!$K$9*BA99/1000000</f>
        <v>0</v>
      </c>
      <c r="BB78" s="140">
        <f>'Fixed Data'!$K$9*BB99/1000000</f>
        <v>0</v>
      </c>
      <c r="BC78" s="140">
        <f>'Fixed Data'!$K$9*BC99/1000000</f>
        <v>0</v>
      </c>
      <c r="BD78" s="140">
        <f>'Fixed Data'!$K$9*BD99/1000000</f>
        <v>0</v>
      </c>
      <c r="BE78" s="140">
        <f>'Fixed Data'!$K$9*BE99/1000000</f>
        <v>0</v>
      </c>
    </row>
    <row r="79" spans="1:57" ht="15" customHeight="1">
      <c r="A79" s="338"/>
      <c r="B79" s="36" t="s">
        <v>207</v>
      </c>
      <c r="D79" s="36" t="s">
        <v>196</v>
      </c>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row>
    <row r="80" spans="1:57" ht="15" customHeight="1">
      <c r="A80" s="338"/>
      <c r="B80" s="36" t="s">
        <v>208</v>
      </c>
      <c r="D80" s="36" t="s">
        <v>196</v>
      </c>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row>
    <row r="81" spans="1:57" ht="15" customHeight="1">
      <c r="A81" s="338"/>
      <c r="B81" s="36" t="s">
        <v>209</v>
      </c>
      <c r="D81" s="36" t="s">
        <v>196</v>
      </c>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row>
    <row r="82" spans="1:57" ht="15.75" customHeight="1" thickBot="1">
      <c r="A82" s="339"/>
      <c r="B82" s="143" t="s">
        <v>210</v>
      </c>
      <c r="C82" s="143"/>
      <c r="D82" s="143" t="s">
        <v>196</v>
      </c>
      <c r="E82" s="144">
        <f>SUM(E71:E81)</f>
        <v>0</v>
      </c>
      <c r="F82" s="144">
        <f t="shared" ref="F82:BE82" si="9">SUM(F71:F81)</f>
        <v>0</v>
      </c>
      <c r="G82" s="144">
        <f t="shared" si="9"/>
        <v>0</v>
      </c>
      <c r="H82" s="144">
        <f t="shared" si="9"/>
        <v>0</v>
      </c>
      <c r="I82" s="144">
        <f t="shared" si="9"/>
        <v>0</v>
      </c>
      <c r="J82" s="144">
        <f t="shared" si="9"/>
        <v>0</v>
      </c>
      <c r="K82" s="144">
        <f t="shared" si="9"/>
        <v>0</v>
      </c>
      <c r="L82" s="144">
        <f t="shared" si="9"/>
        <v>0</v>
      </c>
      <c r="M82" s="144">
        <f t="shared" si="9"/>
        <v>0</v>
      </c>
      <c r="N82" s="144">
        <f t="shared" si="9"/>
        <v>0</v>
      </c>
      <c r="O82" s="144">
        <f t="shared" si="9"/>
        <v>0</v>
      </c>
      <c r="P82" s="144">
        <f t="shared" si="9"/>
        <v>0</v>
      </c>
      <c r="Q82" s="144">
        <f t="shared" si="9"/>
        <v>0</v>
      </c>
      <c r="R82" s="144">
        <f t="shared" si="9"/>
        <v>0</v>
      </c>
      <c r="S82" s="144">
        <f t="shared" si="9"/>
        <v>0</v>
      </c>
      <c r="T82" s="144">
        <f t="shared" si="9"/>
        <v>0</v>
      </c>
      <c r="U82" s="144">
        <f t="shared" si="9"/>
        <v>0</v>
      </c>
      <c r="V82" s="144">
        <f t="shared" si="9"/>
        <v>0</v>
      </c>
      <c r="W82" s="144">
        <f t="shared" si="9"/>
        <v>0</v>
      </c>
      <c r="X82" s="144">
        <f t="shared" si="9"/>
        <v>0</v>
      </c>
      <c r="Y82" s="144">
        <f t="shared" si="9"/>
        <v>0</v>
      </c>
      <c r="Z82" s="144">
        <f t="shared" si="9"/>
        <v>0</v>
      </c>
      <c r="AA82" s="144">
        <f t="shared" si="9"/>
        <v>0</v>
      </c>
      <c r="AB82" s="144">
        <f t="shared" si="9"/>
        <v>0</v>
      </c>
      <c r="AC82" s="144">
        <f t="shared" si="9"/>
        <v>0</v>
      </c>
      <c r="AD82" s="144">
        <f t="shared" si="9"/>
        <v>0</v>
      </c>
      <c r="AE82" s="144">
        <f t="shared" si="9"/>
        <v>0</v>
      </c>
      <c r="AF82" s="144">
        <f t="shared" si="9"/>
        <v>0</v>
      </c>
      <c r="AG82" s="144">
        <f t="shared" si="9"/>
        <v>0</v>
      </c>
      <c r="AH82" s="144">
        <f t="shared" si="9"/>
        <v>0</v>
      </c>
      <c r="AI82" s="144">
        <f t="shared" si="9"/>
        <v>0</v>
      </c>
      <c r="AJ82" s="144">
        <f t="shared" si="9"/>
        <v>0</v>
      </c>
      <c r="AK82" s="144">
        <f t="shared" si="9"/>
        <v>0</v>
      </c>
      <c r="AL82" s="144">
        <f t="shared" si="9"/>
        <v>0</v>
      </c>
      <c r="AM82" s="144">
        <f t="shared" si="9"/>
        <v>0</v>
      </c>
      <c r="AN82" s="144">
        <f t="shared" si="9"/>
        <v>0</v>
      </c>
      <c r="AO82" s="144">
        <f t="shared" si="9"/>
        <v>0</v>
      </c>
      <c r="AP82" s="144">
        <f t="shared" si="9"/>
        <v>0</v>
      </c>
      <c r="AQ82" s="144">
        <f t="shared" si="9"/>
        <v>0</v>
      </c>
      <c r="AR82" s="144">
        <f t="shared" si="9"/>
        <v>0</v>
      </c>
      <c r="AS82" s="144">
        <f t="shared" si="9"/>
        <v>0</v>
      </c>
      <c r="AT82" s="144">
        <f t="shared" si="9"/>
        <v>0</v>
      </c>
      <c r="AU82" s="144">
        <f t="shared" si="9"/>
        <v>0</v>
      </c>
      <c r="AV82" s="144">
        <f t="shared" si="9"/>
        <v>0</v>
      </c>
      <c r="AW82" s="144">
        <f t="shared" si="9"/>
        <v>0</v>
      </c>
      <c r="AX82" s="144">
        <f t="shared" si="9"/>
        <v>0</v>
      </c>
      <c r="AY82" s="144">
        <f t="shared" si="9"/>
        <v>0</v>
      </c>
      <c r="AZ82" s="144">
        <f t="shared" si="9"/>
        <v>0</v>
      </c>
      <c r="BA82" s="144">
        <f t="shared" si="9"/>
        <v>0</v>
      </c>
      <c r="BB82" s="144">
        <f t="shared" si="9"/>
        <v>0</v>
      </c>
      <c r="BC82" s="144">
        <f t="shared" si="9"/>
        <v>0</v>
      </c>
      <c r="BD82" s="144">
        <f t="shared" si="9"/>
        <v>0</v>
      </c>
      <c r="BE82" s="144">
        <f t="shared" si="9"/>
        <v>0</v>
      </c>
    </row>
    <row r="83" spans="1:57">
      <c r="B83" s="37" t="s">
        <v>397</v>
      </c>
      <c r="C83" s="37"/>
      <c r="D83" s="37" t="s">
        <v>196</v>
      </c>
      <c r="E83" s="182">
        <f>IF('Fixed Data'!$J$12=FALSE,E70+E82,E70)</f>
        <v>0</v>
      </c>
      <c r="F83" s="182">
        <f>IF('Fixed Data'!$J$12=FALSE,F70+F82,F70)</f>
        <v>0</v>
      </c>
      <c r="G83" s="182">
        <f>IF('Fixed Data'!$J$12=FALSE,G70+G82,G70)</f>
        <v>0</v>
      </c>
      <c r="H83" s="182">
        <f>IF('Fixed Data'!$J$12=FALSE,H70+H82,H70)</f>
        <v>0</v>
      </c>
      <c r="I83" s="182">
        <f>IF('Fixed Data'!$J$12=FALSE,I70+I82,I70)</f>
        <v>0</v>
      </c>
      <c r="J83" s="182">
        <f>IF('Fixed Data'!$J$12=FALSE,J70+J82,J70)</f>
        <v>0</v>
      </c>
      <c r="K83" s="182">
        <f>IF('Fixed Data'!$J$12=FALSE,K70+K82,K70)</f>
        <v>0</v>
      </c>
      <c r="L83" s="182">
        <f>IF('Fixed Data'!$J$12=FALSE,L70+L82,L70)</f>
        <v>0</v>
      </c>
      <c r="M83" s="182">
        <f>IF('Fixed Data'!$J$12=FALSE,M70+M82,M70)</f>
        <v>0</v>
      </c>
      <c r="N83" s="182">
        <f>IF('Fixed Data'!$J$12=FALSE,N70+N82,N70)</f>
        <v>0</v>
      </c>
      <c r="O83" s="182">
        <f>IF('Fixed Data'!$J$12=FALSE,O70+O82,O70)</f>
        <v>0</v>
      </c>
      <c r="P83" s="182">
        <f>IF('Fixed Data'!$J$12=FALSE,P70+P82,P70)</f>
        <v>0</v>
      </c>
      <c r="Q83" s="182">
        <f>IF('Fixed Data'!$J$12=FALSE,Q70+Q82,Q70)</f>
        <v>0</v>
      </c>
      <c r="R83" s="182">
        <f>IF('Fixed Data'!$J$12=FALSE,R70+R82,R70)</f>
        <v>0</v>
      </c>
      <c r="S83" s="182">
        <f>IF('Fixed Data'!$J$12=FALSE,S70+S82,S70)</f>
        <v>0</v>
      </c>
      <c r="T83" s="182">
        <f>IF('Fixed Data'!$J$12=FALSE,T70+T82,T70)</f>
        <v>0</v>
      </c>
      <c r="U83" s="182">
        <f>IF('Fixed Data'!$J$12=FALSE,U70+U82,U70)</f>
        <v>0</v>
      </c>
      <c r="V83" s="182">
        <f>IF('Fixed Data'!$J$12=FALSE,V70+V82,V70)</f>
        <v>0</v>
      </c>
      <c r="W83" s="182">
        <f>IF('Fixed Data'!$J$12=FALSE,W70+W82,W70)</f>
        <v>0</v>
      </c>
      <c r="X83" s="182">
        <f>IF('Fixed Data'!$J$12=FALSE,X70+X82,X70)</f>
        <v>0</v>
      </c>
      <c r="Y83" s="182">
        <f>IF('Fixed Data'!$J$12=FALSE,Y70+Y82,Y70)</f>
        <v>0</v>
      </c>
      <c r="Z83" s="182">
        <f>IF('Fixed Data'!$J$12=FALSE,Z70+Z82,Z70)</f>
        <v>0</v>
      </c>
      <c r="AA83" s="182">
        <f>IF('Fixed Data'!$J$12=FALSE,AA70+AA82,AA70)</f>
        <v>0</v>
      </c>
      <c r="AB83" s="182">
        <f>IF('Fixed Data'!$J$12=FALSE,AB70+AB82,AB70)</f>
        <v>0</v>
      </c>
      <c r="AC83" s="182">
        <f>IF('Fixed Data'!$J$12=FALSE,AC70+AC82,AC70)</f>
        <v>0</v>
      </c>
      <c r="AD83" s="182">
        <f>IF('Fixed Data'!$J$12=FALSE,AD70+AD82,AD70)</f>
        <v>0</v>
      </c>
      <c r="AE83" s="182">
        <f>IF('Fixed Data'!$J$12=FALSE,AE70+AE82,AE70)</f>
        <v>0</v>
      </c>
      <c r="AF83" s="182">
        <f>IF('Fixed Data'!$J$12=FALSE,AF70+AF82,AF70)</f>
        <v>0</v>
      </c>
      <c r="AG83" s="182">
        <f>IF('Fixed Data'!$J$12=FALSE,AG70+AG82,AG70)</f>
        <v>0</v>
      </c>
      <c r="AH83" s="182">
        <f>IF('Fixed Data'!$J$12=FALSE,AH70+AH82,AH70)</f>
        <v>0</v>
      </c>
      <c r="AI83" s="182">
        <f>IF('Fixed Data'!$J$12=FALSE,AI70+AI82,AI70)</f>
        <v>0</v>
      </c>
      <c r="AJ83" s="182">
        <f>IF('Fixed Data'!$J$12=FALSE,AJ70+AJ82,AJ70)</f>
        <v>0</v>
      </c>
      <c r="AK83" s="182">
        <f>IF('Fixed Data'!$J$12=FALSE,AK70+AK82,AK70)</f>
        <v>0</v>
      </c>
      <c r="AL83" s="182">
        <f>IF('Fixed Data'!$J$12=FALSE,AL70+AL82,AL70)</f>
        <v>0</v>
      </c>
      <c r="AM83" s="182">
        <f>IF('Fixed Data'!$J$12=FALSE,AM70+AM82,AM70)</f>
        <v>0</v>
      </c>
      <c r="AN83" s="182">
        <f>IF('Fixed Data'!$J$12=FALSE,AN70+AN82,AN70)</f>
        <v>0</v>
      </c>
      <c r="AO83" s="182">
        <f>IF('Fixed Data'!$J$12=FALSE,AO70+AO82,AO70)</f>
        <v>0</v>
      </c>
      <c r="AP83" s="182">
        <f>IF('Fixed Data'!$J$12=FALSE,AP70+AP82,AP70)</f>
        <v>0</v>
      </c>
      <c r="AQ83" s="182">
        <f>IF('Fixed Data'!$J$12=FALSE,AQ70+AQ82,AQ70)</f>
        <v>0</v>
      </c>
      <c r="AR83" s="182">
        <f>IF('Fixed Data'!$J$12=FALSE,AR70+AR82,AR70)</f>
        <v>0</v>
      </c>
      <c r="AS83" s="182">
        <f>IF('Fixed Data'!$J$12=FALSE,AS70+AS82,AS70)</f>
        <v>0</v>
      </c>
      <c r="AT83" s="182">
        <f>IF('Fixed Data'!$J$12=FALSE,AT70+AT82,AT70)</f>
        <v>0</v>
      </c>
      <c r="AU83" s="182">
        <f>IF('Fixed Data'!$J$12=FALSE,AU70+AU82,AU70)</f>
        <v>0</v>
      </c>
      <c r="AV83" s="182">
        <f>IF('Fixed Data'!$J$12=FALSE,AV70+AV82,AV70)</f>
        <v>0</v>
      </c>
      <c r="AW83" s="182">
        <f>IF('Fixed Data'!$J$12=FALSE,AW70+AW82,AW70)</f>
        <v>0</v>
      </c>
      <c r="AX83" s="182">
        <f>IF('Fixed Data'!$J$12=FALSE,AX70+AX82,AX70)</f>
        <v>0</v>
      </c>
      <c r="AY83" s="182">
        <f>IF('Fixed Data'!$J$12=FALSE,AY70+AY82,AY70)</f>
        <v>0</v>
      </c>
      <c r="AZ83" s="182">
        <f>IF('Fixed Data'!$J$12=FALSE,AZ70+AZ82,AZ70)</f>
        <v>0</v>
      </c>
      <c r="BA83" s="182">
        <f>IF('Fixed Data'!$J$12=FALSE,BA70+BA82,BA70)</f>
        <v>0</v>
      </c>
      <c r="BB83" s="182">
        <f>IF('Fixed Data'!$J$12=FALSE,BB70+BB82,BB70)</f>
        <v>0</v>
      </c>
      <c r="BC83" s="182">
        <f>IF('Fixed Data'!$J$12=FALSE,BC70+BC82,BC70)</f>
        <v>0</v>
      </c>
      <c r="BD83" s="182">
        <f>IF('Fixed Data'!$J$12=FALSE,BD70+BD82,BD70)</f>
        <v>0</v>
      </c>
      <c r="BE83" s="182">
        <f>IF('Fixed Data'!$J$12=FALSE,BE70+BE82,BE70)</f>
        <v>0</v>
      </c>
    </row>
    <row r="84" spans="1:57" outlineLevel="1">
      <c r="B84" s="36" t="s">
        <v>398</v>
      </c>
      <c r="C84" s="183" t="s">
        <v>399</v>
      </c>
      <c r="D84" s="36" t="s">
        <v>223</v>
      </c>
      <c r="E84" s="184">
        <f>IFERROR(IF(E17&lt;($D$16),1,IF((E16-1)&gt;30,(D$84/(1+'Fixed Data'!$E$10)),(1/(1+'Fixed Data'!$E$9)^(E16-$E$16)))),0)</f>
        <v>1</v>
      </c>
      <c r="F84" s="184">
        <f>IFERROR(IF(F17&lt;($D$16),1,IF((F16-1)&gt;30,(E$84/(1+'Fixed Data'!$E$10)),(1/(1+'Fixed Data'!$E$9)^(F16-$E$16)))),0)</f>
        <v>0.96618357487922713</v>
      </c>
      <c r="G84" s="184">
        <f>IFERROR(IF(G17&lt;($D$16),1,IF((G16-1)&gt;30,(F$84/(1+'Fixed Data'!$E$10)),(1/(1+'Fixed Data'!$E$9)^(G16-$E$16)))),0)</f>
        <v>0.93351070036640305</v>
      </c>
      <c r="H84" s="184">
        <f>IFERROR(IF(H17&lt;($D$16),1,IF((H16-1)&gt;30,(G$84/(1+'Fixed Data'!$E$10)),(1/(1+'Fixed Data'!$E$9)^(H16-$E$16)))),0)</f>
        <v>0.90194270566802237</v>
      </c>
      <c r="I84" s="184">
        <f>IFERROR(IF(I17&lt;($D$16),1,IF((I16-1)&gt;30,(H$84/(1+'Fixed Data'!$E$10)),(1/(1+'Fixed Data'!$E$9)^(I16-$E$16)))),0)</f>
        <v>0.87144222769857238</v>
      </c>
      <c r="J84" s="184">
        <f>IFERROR(IF(J17&lt;($D$16),1,IF((J16-1)&gt;30,(I$84/(1+'Fixed Data'!$E$10)),(1/(1+'Fixed Data'!$E$9)^(J16-$E$16)))),0)</f>
        <v>0.84197316685852419</v>
      </c>
      <c r="K84" s="184">
        <f>IFERROR(IF(K17&lt;($D$16),1,IF((K16-1)&gt;30,(J$84/(1+'Fixed Data'!$E$10)),(1/(1+'Fixed Data'!$E$9)^(K16-$E$16)))),0)</f>
        <v>0.81350064430775282</v>
      </c>
      <c r="L84" s="184">
        <f>IFERROR(IF(L17&lt;($D$16),1,IF((L16-1)&gt;30,(K$84/(1+'Fixed Data'!$E$10)),(1/(1+'Fixed Data'!$E$9)^(L16-$E$16)))),0)</f>
        <v>0.78599096068381913</v>
      </c>
      <c r="M84" s="184">
        <f>IFERROR(IF(M17&lt;($D$16),1,IF((M16-1)&gt;30,(L$84/(1+'Fixed Data'!$E$10)),(1/(1+'Fixed Data'!$E$9)^(M16-$E$16)))),0)</f>
        <v>0.75941155621625056</v>
      </c>
      <c r="N84" s="184">
        <f>IFERROR(IF(N17&lt;($D$16),1,IF((N16-1)&gt;30,(M$84/(1+'Fixed Data'!$E$10)),(1/(1+'Fixed Data'!$E$9)^(N16-$E$16)))),0)</f>
        <v>0.73373097218961414</v>
      </c>
      <c r="O84" s="184">
        <f>IFERROR(IF(O17&lt;($D$16),1,IF((O16-1)&gt;30,(N$84/(1+'Fixed Data'!$E$10)),(1/(1+'Fixed Data'!$E$9)^(O16-$E$16)))),0)</f>
        <v>0.70891881370977217</v>
      </c>
      <c r="P84" s="184">
        <f>IFERROR(IF(P17&lt;($D$16),1,IF((P16-1)&gt;30,(O$84/(1+'Fixed Data'!$E$10)),(1/(1+'Fixed Data'!$E$9)^(P16-$E$16)))),0)</f>
        <v>0.68494571372924851</v>
      </c>
      <c r="Q84" s="184">
        <f>IFERROR(IF(Q17&lt;($D$16),1,IF((Q16-1)&gt;30,(P$84/(1+'Fixed Data'!$E$10)),(1/(1+'Fixed Data'!$E$9)^(Q16-$E$16)))),0)</f>
        <v>0.66178329828912896</v>
      </c>
      <c r="R84" s="184">
        <f>IFERROR(IF(R17&lt;($D$16),1,IF((R16-1)&gt;30,(Q$84/(1+'Fixed Data'!$E$10)),(1/(1+'Fixed Data'!$E$9)^(R16-$E$16)))),0)</f>
        <v>0.63940415293635666</v>
      </c>
      <c r="S84" s="184">
        <f>IFERROR(IF(S17&lt;($D$16),1,IF((S16-1)&gt;30,(R$84/(1+'Fixed Data'!$E$10)),(1/(1+'Fixed Data'!$E$9)^(S16-$E$16)))),0)</f>
        <v>0.61778179027667302</v>
      </c>
      <c r="T84" s="184">
        <f>IFERROR(IF(T17&lt;($D$16),1,IF((T16-1)&gt;30,(S$84/(1+'Fixed Data'!$E$10)),(1/(1+'Fixed Data'!$E$9)^(T16-$E$16)))),0)</f>
        <v>0.59689061862480497</v>
      </c>
      <c r="U84" s="184">
        <f>IFERROR(IF(U17&lt;($D$16),1,IF((U16-1)&gt;30,(T$84/(1+'Fixed Data'!$E$10)),(1/(1+'Fixed Data'!$E$9)^(U16-$E$16)))),0)</f>
        <v>0.57670591171478747</v>
      </c>
      <c r="V84" s="184">
        <f>IFERROR(IF(V17&lt;($D$16),1,IF((V16-1)&gt;30,(U$84/(1+'Fixed Data'!$E$10)),(1/(1+'Fixed Data'!$E$9)^(V16-$E$16)))),0)</f>
        <v>0.55720377943457733</v>
      </c>
      <c r="W84" s="184">
        <f>IFERROR(IF(W17&lt;($D$16),1,IF((W16-1)&gt;30,(V$84/(1+'Fixed Data'!$E$10)),(1/(1+'Fixed Data'!$E$9)^(W16-$E$16)))),0)</f>
        <v>0.53836113955031628</v>
      </c>
      <c r="X84" s="184">
        <f>IFERROR(IF(X17&lt;($D$16),1,IF((X16-1)&gt;30,(W$84/(1+'Fixed Data'!$E$10)),(1/(1+'Fixed Data'!$E$9)^(X16-$E$16)))),0)</f>
        <v>0.52015569038677911</v>
      </c>
      <c r="Y84" s="184">
        <f>IFERROR(IF(Y17&lt;($D$16),1,IF((Y16-1)&gt;30,(X$84/(1+'Fixed Data'!$E$10)),(1/(1+'Fixed Data'!$E$9)^(Y16-$E$16)))),0)</f>
        <v>0.50256588443167061</v>
      </c>
      <c r="Z84" s="184">
        <f>IFERROR(IF(Z17&lt;($D$16),1,IF((Z16-1)&gt;30,(Y$84/(1+'Fixed Data'!$E$10)),(1/(1+'Fixed Data'!$E$9)^(Z16-$E$16)))),0)</f>
        <v>0.48557090283253213</v>
      </c>
      <c r="AA84" s="184">
        <f>IFERROR(IF(AA17&lt;($D$16),1,IF((AA16-1)&gt;30,(Z$84/(1+'Fixed Data'!$E$10)),(1/(1+'Fixed Data'!$E$9)^(AA16-$E$16)))),0)</f>
        <v>0.46915063075606966</v>
      </c>
      <c r="AB84" s="184">
        <f>IFERROR(IF(AB17&lt;($D$16),1,IF((AB16-1)&gt;30,(AA$84/(1+'Fixed Data'!$E$10)),(1/(1+'Fixed Data'!$E$9)^(AB16-$E$16)))),0)</f>
        <v>0.45328563358074364</v>
      </c>
      <c r="AC84" s="184">
        <f>IFERROR(IF(AC17&lt;($D$16),1,IF((AC16-1)&gt;30,(AB$84/(1+'Fixed Data'!$E$10)),(1/(1+'Fixed Data'!$E$9)^(AC16-$E$16)))),0)</f>
        <v>0.43795713389443841</v>
      </c>
      <c r="AD84" s="184">
        <f>IFERROR(IF(AD17&lt;($D$16),1,IF((AD16-1)&gt;30,(AC$84/(1+'Fixed Data'!$E$10)),(1/(1+'Fixed Data'!$E$9)^(AD16-$E$16)))),0)</f>
        <v>0.42314698926998884</v>
      </c>
      <c r="AE84" s="184">
        <f>IFERROR(IF(AE17&lt;($D$16),1,IF((AE16-1)&gt;30,(AD$84/(1+'Fixed Data'!$E$10)),(1/(1+'Fixed Data'!$E$9)^(AE16-$E$16)))),0)</f>
        <v>0.40883767079225974</v>
      </c>
      <c r="AF84" s="184">
        <f>IFERROR(IF(AF17&lt;($D$16),1,IF((AF16-1)&gt;30,(AE$84/(1+'Fixed Data'!$E$10)),(1/(1+'Fixed Data'!$E$9)^(AF16-$E$16)))),0)</f>
        <v>0.39501224231136206</v>
      </c>
      <c r="AG84" s="184">
        <f>IFERROR(IF(AG17&lt;($D$16),1,IF((AG16-1)&gt;30,(AF$84/(1+'Fixed Data'!$E$10)),(1/(1+'Fixed Data'!$E$9)^(AG16-$E$16)))),0)</f>
        <v>0.38165434039745127</v>
      </c>
      <c r="AH84" s="184">
        <f>IFERROR(IF(AH17&lt;($D$16),1,IF((AH16-1)&gt;30,(AG$84/(1+'Fixed Data'!$E$10)),(1/(1+'Fixed Data'!$E$9)^(AH16-$E$16)))),0)</f>
        <v>0.36874815497338298</v>
      </c>
      <c r="AI84" s="184">
        <f>IFERROR(IF(AI17&lt;($D$16),1,IF((AI16-1)&gt;30,(AH$84/(1+'Fixed Data'!$E$10)),(1/(1+'Fixed Data'!$E$9)^(AI16-$E$16)))),0)</f>
        <v>0.35627841060230236</v>
      </c>
      <c r="AJ84" s="184">
        <f>IFERROR(IF(AJ17&lt;($D$16),1,IF((AJ16-1)&gt;30,(AI$84/(1+'Fixed Data'!$E$10)),(1/(1+'Fixed Data'!$E$9)^(AJ16-$E$16)))),0)</f>
        <v>0.3459013695167984</v>
      </c>
      <c r="AK84" s="184">
        <f>IFERROR(IF(AK17&lt;($D$16),1,IF((AK16-1)&gt;30,(AJ$84/(1+'Fixed Data'!$E$10)),(1/(1+'Fixed Data'!$E$9)^(AK16-$E$16)))),0)</f>
        <v>0.33582657234640623</v>
      </c>
      <c r="AL84" s="184">
        <f>IFERROR(IF(AL17&lt;($D$16),1,IF((AL16-1)&gt;30,(AK$84/(1+'Fixed Data'!$E$10)),(1/(1+'Fixed Data'!$E$9)^(AL16-$E$16)))),0)</f>
        <v>0.32604521587029728</v>
      </c>
      <c r="AM84" s="184">
        <f>IFERROR(IF(AM17&lt;($D$16),1,IF((AM16-1)&gt;30,(AL$84/(1+'Fixed Data'!$E$10)),(1/(1+'Fixed Data'!$E$9)^(AM16-$E$16)))),0)</f>
        <v>0.31654875327213328</v>
      </c>
      <c r="AN84" s="184">
        <f>IFERROR(IF(AN17&lt;($D$16),1,IF((AN16-1)&gt;30,(AM$84/(1+'Fixed Data'!$E$10)),(1/(1+'Fixed Data'!$E$9)^(AN16-$E$16)))),0)</f>
        <v>0.30732888667197406</v>
      </c>
      <c r="AO84" s="184">
        <f>IFERROR(IF(AO17&lt;($D$16),1,IF((AO16-1)&gt;30,(AN$84/(1+'Fixed Data'!$E$10)),(1/(1+'Fixed Data'!$E$9)^(AO16-$E$16)))),0)</f>
        <v>0.29837755987570297</v>
      </c>
      <c r="AP84" s="184">
        <f>IFERROR(IF(AP17&lt;($D$16),1,IF((AP16-1)&gt;30,(AO$84/(1+'Fixed Data'!$E$10)),(1/(1+'Fixed Data'!$E$9)^(AP16-$E$16)))),0)</f>
        <v>0.28968695133563394</v>
      </c>
      <c r="AQ84" s="184">
        <f>IFERROR(IF(AQ17&lt;($D$16),1,IF((AQ16-1)&gt;30,(AP$84/(1+'Fixed Data'!$E$10)),(1/(1+'Fixed Data'!$E$9)^(AQ16-$E$16)))),0)</f>
        <v>0.28124946731614947</v>
      </c>
      <c r="AR84" s="184">
        <f>IFERROR(IF(AR17&lt;($D$16),1,IF((AR16-1)&gt;30,(AQ$84/(1+'Fixed Data'!$E$10)),(1/(1+'Fixed Data'!$E$9)^(AR16-$E$16)))),0)</f>
        <v>0.27305773525839755</v>
      </c>
      <c r="AS84" s="184">
        <f>IFERROR(IF(AS17&lt;($D$16),1,IF((AS16-1)&gt;30,(AR$84/(1+'Fixed Data'!$E$10)),(1/(1+'Fixed Data'!$E$9)^(AS16-$E$16)))),0)</f>
        <v>0.26510459733825004</v>
      </c>
      <c r="AT84" s="184">
        <f>IFERROR(IF(AT17&lt;($D$16),1,IF((AT16-1)&gt;30,(AS$84/(1+'Fixed Data'!$E$10)),(1/(1+'Fixed Data'!$E$9)^(AT16-$E$16)))),0)</f>
        <v>0.25738310421189325</v>
      </c>
      <c r="AU84" s="184">
        <f>IFERROR(IF(AU17&lt;($D$16),1,IF((AU16-1)&gt;30,(AT$84/(1+'Fixed Data'!$E$10)),(1/(1+'Fixed Data'!$E$9)^(AU16-$E$16)))),0)</f>
        <v>0.24988650894358569</v>
      </c>
      <c r="AV84" s="184">
        <f>IFERROR(IF(AV17&lt;($D$16),1,IF((AV16-1)&gt;30,(AU$84/(1+'Fixed Data'!$E$10)),(1/(1+'Fixed Data'!$E$9)^(AV16-$E$16)))),0)</f>
        <v>0.24260826111027736</v>
      </c>
      <c r="AW84" s="184">
        <f>IFERROR(IF(AW17&lt;($D$16),1,IF((AW16-1)&gt;30,(AV$84/(1+'Fixed Data'!$E$10)),(1/(1+'Fixed Data'!$E$9)^(AW16-$E$16)))),0)</f>
        <v>0.23554200107793918</v>
      </c>
      <c r="AX84" s="184">
        <f>IFERROR(IF(AX17&lt;($D$16),1,IF((AX16-1)&gt;30,(AW$84/(1+'Fixed Data'!$E$10)),(1/(1+'Fixed Data'!$E$9)^(AX16-$E$16)))),0)</f>
        <v>0.22868155444460114</v>
      </c>
      <c r="AY84" s="184">
        <f>IFERROR(IF(AY17&lt;($D$16),1,IF((AY16-1)&gt;30,(AX$84/(1+'Fixed Data'!$E$10)),(1/(1+'Fixed Data'!$E$9)^(AY16-$E$16)))),0)</f>
        <v>0.22202092664524381</v>
      </c>
      <c r="AZ84" s="184">
        <f>IFERROR(IF(AZ17&lt;($D$16),1,IF((AZ16-1)&gt;30,(AY$84/(1+'Fixed Data'!$E$10)),(1/(1+'Fixed Data'!$E$9)^(AZ16-$E$16)))),0)</f>
        <v>0.21555429771382895</v>
      </c>
      <c r="BA84" s="184">
        <f>IFERROR(IF(BA17&lt;($D$16),1,IF((BA16-1)&gt;30,(AZ$84/(1+'Fixed Data'!$E$10)),(1/(1+'Fixed Data'!$E$9)^(BA16-$E$16)))),0)</f>
        <v>0.20927601719789218</v>
      </c>
      <c r="BB84" s="184">
        <f>IFERROR(IF(BB17&lt;($D$16),1,IF((BB16-1)&gt;30,(BA$84/(1+'Fixed Data'!$E$10)),(1/(1+'Fixed Data'!$E$9)^(BB16-$E$16)))),0)</f>
        <v>0.20318059922125453</v>
      </c>
      <c r="BC84" s="184">
        <f>IFERROR(IF(BC17&lt;($D$16),1,IF((BC16-1)&gt;30,(BB$84/(1+'Fixed Data'!$E$10)),(1/(1+'Fixed Data'!$E$9)^(BC16-$E$16)))),0)</f>
        <v>0.19726271769053838</v>
      </c>
      <c r="BD84" s="184">
        <f>IFERROR(IF(BD17&lt;($D$16),1,IF((BD16-1)&gt;30,(BC$84/(1+'Fixed Data'!$E$10)),(1/(1+'Fixed Data'!$E$9)^(BD16-$E$16)))),0)</f>
        <v>0.1915172016412994</v>
      </c>
      <c r="BE84" s="184">
        <f>IFERROR(IF(BE17&lt;($D$16),1,IF((BE16-1)&gt;30,(BD$84/(1+'Fixed Data'!$E$10)),(1/(1+'Fixed Data'!$E$9)^(BE16-$E$16)))),0)</f>
        <v>0.18593903071970816</v>
      </c>
    </row>
    <row r="85" spans="1:57" outlineLevel="1">
      <c r="B85" s="185" t="s">
        <v>400</v>
      </c>
      <c r="C85" s="186" t="s">
        <v>401</v>
      </c>
      <c r="D85" s="185" t="s">
        <v>223</v>
      </c>
      <c r="E85" s="184">
        <f>IFERROR(IF(E17&lt;($D$16),1,IF((E16-1)&gt;30,(D$85/(1+'Fixed Data'!$E$12)),(1/(1+'Fixed Data'!$E$11)^(E16-$E$16)))),0)</f>
        <v>1</v>
      </c>
      <c r="F85" s="184">
        <f>IFERROR(IF(F17&lt;($D$16),1,IF((F16-1)&gt;30,(E$85/(1+'Fixed Data'!$E$12)),(1/(1+'Fixed Data'!$E$11)^(F16-$E$16)))),0)</f>
        <v>0.98522167487684742</v>
      </c>
      <c r="G85" s="184">
        <f>IFERROR(IF(G17&lt;($D$16),1,IF((G16-1)&gt;30,(F$85/(1+'Fixed Data'!$E$12)),(1/(1+'Fixed Data'!$E$11)^(G16-$E$16)))),0)</f>
        <v>0.9706617486471405</v>
      </c>
      <c r="H85" s="184">
        <f>IFERROR(IF(H17&lt;($D$16),1,IF((H16-1)&gt;30,(G$85/(1+'Fixed Data'!$E$12)),(1/(1+'Fixed Data'!$E$11)^(H16-$E$16)))),0)</f>
        <v>0.95631699374102519</v>
      </c>
      <c r="I85" s="184">
        <f>IFERROR(IF(I17&lt;($D$16),1,IF((I16-1)&gt;30,(H$85/(1+'Fixed Data'!$E$12)),(1/(1+'Fixed Data'!$E$11)^(I16-$E$16)))),0)</f>
        <v>0.94218423028672449</v>
      </c>
      <c r="J85" s="184">
        <f>IFERROR(IF(J17&lt;($D$16),1,IF((J16-1)&gt;30,(I$85/(1+'Fixed Data'!$E$12)),(1/(1+'Fixed Data'!$E$11)^(J16-$E$16)))),0)</f>
        <v>0.92826032540563996</v>
      </c>
      <c r="K85" s="184">
        <f>IFERROR(IF(K17&lt;($D$16),1,IF((K16-1)&gt;30,(J$85/(1+'Fixed Data'!$E$12)),(1/(1+'Fixed Data'!$E$11)^(K16-$E$16)))),0)</f>
        <v>0.91454219251787205</v>
      </c>
      <c r="L85" s="184">
        <f>IFERROR(IF(L17&lt;($D$16),1,IF((L16-1)&gt;30,(K$85/(1+'Fixed Data'!$E$12)),(1/(1+'Fixed Data'!$E$11)^(L16-$E$16)))),0)</f>
        <v>0.90102679065800217</v>
      </c>
      <c r="M85" s="184">
        <f>IFERROR(IF(M17&lt;($D$16),1,IF((M16-1)&gt;30,(L$85/(1+'Fixed Data'!$E$12)),(1/(1+'Fixed Data'!$E$11)^(M16-$E$16)))),0)</f>
        <v>0.88771112380098749</v>
      </c>
      <c r="N85" s="184">
        <f>IFERROR(IF(N17&lt;($D$16),1,IF((N16-1)&gt;30,(M$85/(1+'Fixed Data'!$E$12)),(1/(1+'Fixed Data'!$E$11)^(N16-$E$16)))),0)</f>
        <v>0.87459224019801729</v>
      </c>
      <c r="O85" s="184">
        <f>IFERROR(IF(O17&lt;($D$16),1,IF((O16-1)&gt;30,(N$85/(1+'Fixed Data'!$E$12)),(1/(1+'Fixed Data'!$E$11)^(O16-$E$16)))),0)</f>
        <v>0.86166723172218462</v>
      </c>
      <c r="P85" s="184">
        <f>IFERROR(IF(P17&lt;($D$16),1,IF((P16-1)&gt;30,(O$85/(1+'Fixed Data'!$E$12)),(1/(1+'Fixed Data'!$E$11)^(P16-$E$16)))),0)</f>
        <v>0.8489332332238273</v>
      </c>
      <c r="Q85" s="184">
        <f>IFERROR(IF(Q17&lt;($D$16),1,IF((Q16-1)&gt;30,(P$85/(1+'Fixed Data'!$E$12)),(1/(1+'Fixed Data'!$E$11)^(Q16-$E$16)))),0)</f>
        <v>0.83638742189539661</v>
      </c>
      <c r="R85" s="184">
        <f>IFERROR(IF(R17&lt;($D$16),1,IF((R16-1)&gt;30,(Q$85/(1+'Fixed Data'!$E$12)),(1/(1+'Fixed Data'!$E$11)^(R16-$E$16)))),0)</f>
        <v>0.82402701664571099</v>
      </c>
      <c r="S85" s="184">
        <f>IFERROR(IF(S17&lt;($D$16),1,IF((S16-1)&gt;30,(R$85/(1+'Fixed Data'!$E$12)),(1/(1+'Fixed Data'!$E$11)^(S16-$E$16)))),0)</f>
        <v>0.81184927748345925</v>
      </c>
      <c r="T85" s="184">
        <f>IFERROR(IF(T17&lt;($D$16),1,IF((T16-1)&gt;30,(S$85/(1+'Fixed Data'!$E$12)),(1/(1+'Fixed Data'!$E$11)^(T16-$E$16)))),0)</f>
        <v>0.79985150490981216</v>
      </c>
      <c r="U85" s="184">
        <f>IFERROR(IF(U17&lt;($D$16),1,IF((U16-1)&gt;30,(T$85/(1+'Fixed Data'!$E$12)),(1/(1+'Fixed Data'!$E$11)^(U16-$E$16)))),0)</f>
        <v>0.78803103932001206</v>
      </c>
      <c r="V85" s="184">
        <f>IFERROR(IF(V17&lt;($D$16),1,IF((V16-1)&gt;30,(U$85/(1+'Fixed Data'!$E$12)),(1/(1+'Fixed Data'!$E$11)^(V16-$E$16)))),0)</f>
        <v>0.77638526041380518</v>
      </c>
      <c r="W85" s="184">
        <f>IFERROR(IF(W17&lt;($D$16),1,IF((W16-1)&gt;30,(V$85/(1+'Fixed Data'!$E$12)),(1/(1+'Fixed Data'!$E$11)^(W16-$E$16)))),0)</f>
        <v>0.76491158661458636</v>
      </c>
      <c r="X85" s="184">
        <f>IFERROR(IF(X17&lt;($D$16),1,IF((X16-1)&gt;30,(W$85/(1+'Fixed Data'!$E$12)),(1/(1+'Fixed Data'!$E$11)^(X16-$E$16)))),0)</f>
        <v>0.7536074744971295</v>
      </c>
      <c r="Y85" s="184">
        <f>IFERROR(IF(Y17&lt;($D$16),1,IF((Y16-1)&gt;30,(X$85/(1+'Fixed Data'!$E$12)),(1/(1+'Fixed Data'!$E$11)^(Y16-$E$16)))),0)</f>
        <v>0.74247041822377313</v>
      </c>
      <c r="Z85" s="184">
        <f>IFERROR(IF(Z17&lt;($D$16),1,IF((Z16-1)&gt;30,(Y$85/(1+'Fixed Data'!$E$12)),(1/(1+'Fixed Data'!$E$11)^(Z16-$E$16)))),0)</f>
        <v>0.73149794898893916</v>
      </c>
      <c r="AA85" s="184">
        <f>IFERROR(IF(AA17&lt;($D$16),1,IF((AA16-1)&gt;30,(Z$85/(1+'Fixed Data'!$E$12)),(1/(1+'Fixed Data'!$E$11)^(AA16-$E$16)))),0)</f>
        <v>0.72068763447186135</v>
      </c>
      <c r="AB85" s="184">
        <f>IFERROR(IF(AB17&lt;($D$16),1,IF((AB16-1)&gt;30,(AA$85/(1+'Fixed Data'!$E$12)),(1/(1+'Fixed Data'!$E$11)^(AB16-$E$16)))),0)</f>
        <v>0.71003707829740037</v>
      </c>
      <c r="AC85" s="184">
        <f>IFERROR(IF(AC17&lt;($D$16),1,IF((AC16-1)&gt;30,(AB$85/(1+'Fixed Data'!$E$12)),(1/(1+'Fixed Data'!$E$11)^(AC16-$E$16)))),0)</f>
        <v>0.69954391950482808</v>
      </c>
      <c r="AD85" s="184">
        <f>IFERROR(IF(AD17&lt;($D$16),1,IF((AD16-1)&gt;30,(AC$85/(1+'Fixed Data'!$E$12)),(1/(1+'Fixed Data'!$E$11)^(AD16-$E$16)))),0)</f>
        <v>0.68920583202446117</v>
      </c>
      <c r="AE85" s="184">
        <f>IFERROR(IF(AE17&lt;($D$16),1,IF((AE16-1)&gt;30,(AD$85/(1+'Fixed Data'!$E$12)),(1/(1+'Fixed Data'!$E$11)^(AE16-$E$16)))),0)</f>
        <v>0.67902052416203085</v>
      </c>
      <c r="AF85" s="184">
        <f>IFERROR(IF(AF17&lt;($D$16),1,IF((AF16-1)&gt;30,(AE$85/(1+'Fixed Data'!$E$12)),(1/(1+'Fixed Data'!$E$11)^(AF16-$E$16)))),0)</f>
        <v>0.66898573809067086</v>
      </c>
      <c r="AG85" s="184">
        <f>IFERROR(IF(AG17&lt;($D$16),1,IF((AG16-1)&gt;30,(AF$85/(1+'Fixed Data'!$E$12)),(1/(1+'Fixed Data'!$E$11)^(AG16-$E$16)))),0)</f>
        <v>0.65909924935041486</v>
      </c>
      <c r="AH85" s="184">
        <f>IFERROR(IF(AH17&lt;($D$16),1,IF((AH16-1)&gt;30,(AG$85/(1+'Fixed Data'!$E$12)),(1/(1+'Fixed Data'!$E$11)^(AH16-$E$16)))),0)</f>
        <v>0.64935886635508844</v>
      </c>
      <c r="AI85" s="184">
        <f>IFERROR(IF(AI17&lt;($D$16),1,IF((AI16-1)&gt;30,(AH$85/(1+'Fixed Data'!$E$12)),(1/(1+'Fixed Data'!$E$11)^(AI16-$E$16)))),0)</f>
        <v>0.63976242990649135</v>
      </c>
      <c r="AJ85" s="184">
        <f>IFERROR(IF(AJ17&lt;($D$16),1,IF((AJ16-1)&gt;30,(AI$85/(1+'Fixed Data'!$E$12)),(1/(1+'Fixed Data'!$E$11)^(AJ16-$E$16)))),0)</f>
        <v>0.63163954535324851</v>
      </c>
      <c r="AK85" s="184">
        <f>IFERROR(IF(AK17&lt;($D$16),1,IF((AK16-1)&gt;30,(AJ$85/(1+'Fixed Data'!$E$12)),(1/(1+'Fixed Data'!$E$11)^(AK16-$E$16)))),0)</f>
        <v>0.62361979479222052</v>
      </c>
      <c r="AL85" s="184">
        <f>IFERROR(IF(AL17&lt;($D$16),1,IF((AL16-1)&gt;30,(AK$85/(1+'Fixed Data'!$E$12)),(1/(1+'Fixed Data'!$E$11)^(AL16-$E$16)))),0)</f>
        <v>0.61570186875996724</v>
      </c>
      <c r="AM85" s="184">
        <f>IFERROR(IF(AM17&lt;($D$16),1,IF((AM16-1)&gt;30,(AL$85/(1+'Fixed Data'!$E$12)),(1/(1+'Fixed Data'!$E$11)^(AM16-$E$16)))),0)</f>
        <v>0.60788447441893967</v>
      </c>
      <c r="AN85" s="184">
        <f>IFERROR(IF(AN17&lt;($D$16),1,IF((AN16-1)&gt;30,(AM$85/(1+'Fixed Data'!$E$12)),(1/(1+'Fixed Data'!$E$11)^(AN16-$E$16)))),0)</f>
        <v>0.60016633534638508</v>
      </c>
      <c r="AO85" s="184">
        <f>IFERROR(IF(AO17&lt;($D$16),1,IF((AO16-1)&gt;30,(AN$85/(1+'Fixed Data'!$E$12)),(1/(1+'Fixed Data'!$E$11)^(AO16-$E$16)))),0)</f>
        <v>0.59254619132593356</v>
      </c>
      <c r="AP85" s="184">
        <f>IFERROR(IF(AP17&lt;($D$16),1,IF((AP16-1)&gt;30,(AO$85/(1+'Fixed Data'!$E$12)),(1/(1+'Fixed Data'!$E$11)^(AP16-$E$16)))),0)</f>
        <v>0.58502279814182956</v>
      </c>
      <c r="AQ85" s="184">
        <f>IFERROR(IF(AQ17&lt;($D$16),1,IF((AQ16-1)&gt;30,(AP$85/(1+'Fixed Data'!$E$12)),(1/(1+'Fixed Data'!$E$11)^(AQ16-$E$16)))),0)</f>
        <v>0.577594927375777</v>
      </c>
      <c r="AR85" s="184">
        <f>IFERROR(IF(AR17&lt;($D$16),1,IF((AR16-1)&gt;30,(AQ$85/(1+'Fixed Data'!$E$12)),(1/(1+'Fixed Data'!$E$11)^(AR16-$E$16)))),0)</f>
        <v>0.57026136620636314</v>
      </c>
      <c r="AS85" s="184">
        <f>IFERROR(IF(AS17&lt;($D$16),1,IF((AS16-1)&gt;30,(AR$85/(1+'Fixed Data'!$E$12)),(1/(1+'Fixed Data'!$E$11)^(AS16-$E$16)))),0)</f>
        <v>0.5630209172110292</v>
      </c>
      <c r="AT85" s="184">
        <f>IFERROR(IF(AT17&lt;($D$16),1,IF((AT16-1)&gt;30,(AS$85/(1+'Fixed Data'!$E$12)),(1/(1+'Fixed Data'!$E$11)^(AT16-$E$16)))),0)</f>
        <v>0.55587239817055578</v>
      </c>
      <c r="AU85" s="184">
        <f>IFERROR(IF(AU17&lt;($D$16),1,IF((AU16-1)&gt;30,(AT$85/(1+'Fixed Data'!$E$12)),(1/(1+'Fixed Data'!$E$11)^(AU16-$E$16)))),0)</f>
        <v>0.54881464187603002</v>
      </c>
      <c r="AV85" s="184">
        <f>IFERROR(IF(AV17&lt;($D$16),1,IF((AV16-1)&gt;30,(AU$85/(1+'Fixed Data'!$E$12)),(1/(1+'Fixed Data'!$E$11)^(AV16-$E$16)))),0)</f>
        <v>0.54184649593826384</v>
      </c>
      <c r="AW85" s="184">
        <f>IFERROR(IF(AW17&lt;($D$16),1,IF((AW16-1)&gt;30,(AV$85/(1+'Fixed Data'!$E$12)),(1/(1+'Fixed Data'!$E$11)^(AW16-$E$16)))),0)</f>
        <v>0.53496682259963246</v>
      </c>
      <c r="AX85" s="184">
        <f>IFERROR(IF(AX17&lt;($D$16),1,IF((AX16-1)&gt;30,(AW$85/(1+'Fixed Data'!$E$12)),(1/(1+'Fixed Data'!$E$11)^(AX16-$E$16)))),0)</f>
        <v>0.52817449854830123</v>
      </c>
      <c r="AY85" s="184">
        <f>IFERROR(IF(AY17&lt;($D$16),1,IF((AY16-1)&gt;30,(AX$85/(1+'Fixed Data'!$E$12)),(1/(1+'Fixed Data'!$E$11)^(AY16-$E$16)))),0)</f>
        <v>0.52146841473481154</v>
      </c>
      <c r="AZ85" s="184">
        <f>IFERROR(IF(AZ17&lt;($D$16),1,IF((AZ16-1)&gt;30,(AY$85/(1+'Fixed Data'!$E$12)),(1/(1+'Fixed Data'!$E$11)^(AZ16-$E$16)))),0)</f>
        <v>0.51484747619099525</v>
      </c>
      <c r="BA85" s="184">
        <f>IFERROR(IF(BA17&lt;($D$16),1,IF((BA16-1)&gt;30,(AZ$85/(1+'Fixed Data'!$E$12)),(1/(1+'Fixed Data'!$E$11)^(BA16-$E$16)))),0)</f>
        <v>0.50831060185118893</v>
      </c>
      <c r="BB85" s="184">
        <f>IFERROR(IF(BB17&lt;($D$16),1,IF((BB16-1)&gt;30,(BA$85/(1+'Fixed Data'!$E$12)),(1/(1+'Fixed Data'!$E$11)^(BB16-$E$16)))),0)</f>
        <v>0.50185672437571716</v>
      </c>
      <c r="BC85" s="184">
        <f>IFERROR(IF(BC17&lt;($D$16),1,IF((BC16-1)&gt;30,(BB$85/(1+'Fixed Data'!$E$12)),(1/(1+'Fixed Data'!$E$11)^(BC16-$E$16)))),0)</f>
        <v>0.49548478997661782</v>
      </c>
      <c r="BD85" s="184">
        <f>IFERROR(IF(BD17&lt;($D$16),1,IF((BD16-1)&gt;30,(BC$85/(1+'Fixed Data'!$E$12)),(1/(1+'Fixed Data'!$E$11)^(BD16-$E$16)))),0)</f>
        <v>0.48919375824557965</v>
      </c>
      <c r="BE85" s="184">
        <f>IFERROR(IF(BE17&lt;($D$16),1,IF((BE16-1)&gt;30,(BD$85/(1+'Fixed Data'!$E$12)),(1/(1+'Fixed Data'!$E$11)^(BE16-$E$16)))),0)</f>
        <v>0.48298260198406451</v>
      </c>
    </row>
    <row r="86" spans="1:57">
      <c r="B86" s="36" t="s">
        <v>402</v>
      </c>
      <c r="C86" s="37"/>
      <c r="D86" s="36" t="s">
        <v>196</v>
      </c>
      <c r="E86" s="187">
        <f>IF('Fixed Data'!$J$12=TRUE,(E83-SUM(E76:E77))*E84+SUM(E76:E77)*E85,E83*E84)</f>
        <v>0</v>
      </c>
      <c r="F86" s="187">
        <f t="shared" ref="F86:BE86" si="10">F83*F84</f>
        <v>0</v>
      </c>
      <c r="G86" s="187">
        <f t="shared" si="10"/>
        <v>0</v>
      </c>
      <c r="H86" s="187">
        <f t="shared" si="10"/>
        <v>0</v>
      </c>
      <c r="I86" s="187">
        <f t="shared" si="10"/>
        <v>0</v>
      </c>
      <c r="J86" s="187">
        <f t="shared" si="10"/>
        <v>0</v>
      </c>
      <c r="K86" s="187">
        <f t="shared" si="10"/>
        <v>0</v>
      </c>
      <c r="L86" s="187">
        <f t="shared" si="10"/>
        <v>0</v>
      </c>
      <c r="M86" s="187">
        <f t="shared" si="10"/>
        <v>0</v>
      </c>
      <c r="N86" s="187">
        <f t="shared" si="10"/>
        <v>0</v>
      </c>
      <c r="O86" s="187">
        <f t="shared" si="10"/>
        <v>0</v>
      </c>
      <c r="P86" s="187">
        <f t="shared" si="10"/>
        <v>0</v>
      </c>
      <c r="Q86" s="187">
        <f t="shared" si="10"/>
        <v>0</v>
      </c>
      <c r="R86" s="187">
        <f t="shared" si="10"/>
        <v>0</v>
      </c>
      <c r="S86" s="187">
        <f t="shared" si="10"/>
        <v>0</v>
      </c>
      <c r="T86" s="187">
        <f t="shared" si="10"/>
        <v>0</v>
      </c>
      <c r="U86" s="187">
        <f t="shared" si="10"/>
        <v>0</v>
      </c>
      <c r="V86" s="187">
        <f t="shared" si="10"/>
        <v>0</v>
      </c>
      <c r="W86" s="187">
        <f t="shared" si="10"/>
        <v>0</v>
      </c>
      <c r="X86" s="187">
        <f t="shared" si="10"/>
        <v>0</v>
      </c>
      <c r="Y86" s="187">
        <f t="shared" si="10"/>
        <v>0</v>
      </c>
      <c r="Z86" s="187">
        <f t="shared" si="10"/>
        <v>0</v>
      </c>
      <c r="AA86" s="187">
        <f t="shared" si="10"/>
        <v>0</v>
      </c>
      <c r="AB86" s="187">
        <f t="shared" si="10"/>
        <v>0</v>
      </c>
      <c r="AC86" s="187">
        <f t="shared" si="10"/>
        <v>0</v>
      </c>
      <c r="AD86" s="187">
        <f t="shared" si="10"/>
        <v>0</v>
      </c>
      <c r="AE86" s="187">
        <f t="shared" si="10"/>
        <v>0</v>
      </c>
      <c r="AF86" s="187">
        <f t="shared" si="10"/>
        <v>0</v>
      </c>
      <c r="AG86" s="187">
        <f t="shared" si="10"/>
        <v>0</v>
      </c>
      <c r="AH86" s="187">
        <f t="shared" si="10"/>
        <v>0</v>
      </c>
      <c r="AI86" s="187">
        <f t="shared" si="10"/>
        <v>0</v>
      </c>
      <c r="AJ86" s="187">
        <f t="shared" si="10"/>
        <v>0</v>
      </c>
      <c r="AK86" s="187">
        <f t="shared" si="10"/>
        <v>0</v>
      </c>
      <c r="AL86" s="187">
        <f t="shared" si="10"/>
        <v>0</v>
      </c>
      <c r="AM86" s="187">
        <f t="shared" si="10"/>
        <v>0</v>
      </c>
      <c r="AN86" s="187">
        <f t="shared" si="10"/>
        <v>0</v>
      </c>
      <c r="AO86" s="187">
        <f t="shared" si="10"/>
        <v>0</v>
      </c>
      <c r="AP86" s="187">
        <f t="shared" si="10"/>
        <v>0</v>
      </c>
      <c r="AQ86" s="187">
        <f t="shared" si="10"/>
        <v>0</v>
      </c>
      <c r="AR86" s="187">
        <f t="shared" si="10"/>
        <v>0</v>
      </c>
      <c r="AS86" s="187">
        <f t="shared" si="10"/>
        <v>0</v>
      </c>
      <c r="AT86" s="187">
        <f t="shared" si="10"/>
        <v>0</v>
      </c>
      <c r="AU86" s="187">
        <f t="shared" si="10"/>
        <v>0</v>
      </c>
      <c r="AV86" s="187">
        <f t="shared" si="10"/>
        <v>0</v>
      </c>
      <c r="AW86" s="187">
        <f t="shared" si="10"/>
        <v>0</v>
      </c>
      <c r="AX86" s="187">
        <f t="shared" si="10"/>
        <v>0</v>
      </c>
      <c r="AY86" s="187">
        <f t="shared" si="10"/>
        <v>0</v>
      </c>
      <c r="AZ86" s="187">
        <f t="shared" si="10"/>
        <v>0</v>
      </c>
      <c r="BA86" s="187">
        <f t="shared" si="10"/>
        <v>0</v>
      </c>
      <c r="BB86" s="187">
        <f t="shared" si="10"/>
        <v>0</v>
      </c>
      <c r="BC86" s="187">
        <f t="shared" si="10"/>
        <v>0</v>
      </c>
      <c r="BD86" s="187">
        <f t="shared" si="10"/>
        <v>0</v>
      </c>
      <c r="BE86" s="187">
        <f t="shared" si="10"/>
        <v>0</v>
      </c>
    </row>
    <row r="87" spans="1:57">
      <c r="B87" s="37" t="s">
        <v>403</v>
      </c>
      <c r="C87" s="37"/>
      <c r="D87" s="37" t="s">
        <v>196</v>
      </c>
      <c r="E87" s="188">
        <f>+E86</f>
        <v>0</v>
      </c>
      <c r="F87" s="188">
        <f t="shared" ref="F87:BE87" si="11">+E87+F86</f>
        <v>0</v>
      </c>
      <c r="G87" s="188">
        <f t="shared" si="11"/>
        <v>0</v>
      </c>
      <c r="H87" s="188">
        <f t="shared" si="11"/>
        <v>0</v>
      </c>
      <c r="I87" s="188">
        <f t="shared" si="11"/>
        <v>0</v>
      </c>
      <c r="J87" s="188">
        <f t="shared" si="11"/>
        <v>0</v>
      </c>
      <c r="K87" s="188">
        <f t="shared" si="11"/>
        <v>0</v>
      </c>
      <c r="L87" s="188">
        <f t="shared" si="11"/>
        <v>0</v>
      </c>
      <c r="M87" s="188">
        <f t="shared" si="11"/>
        <v>0</v>
      </c>
      <c r="N87" s="188">
        <f t="shared" si="11"/>
        <v>0</v>
      </c>
      <c r="O87" s="188">
        <f t="shared" si="11"/>
        <v>0</v>
      </c>
      <c r="P87" s="188">
        <f t="shared" si="11"/>
        <v>0</v>
      </c>
      <c r="Q87" s="188">
        <f t="shared" si="11"/>
        <v>0</v>
      </c>
      <c r="R87" s="188">
        <f t="shared" si="11"/>
        <v>0</v>
      </c>
      <c r="S87" s="188">
        <f t="shared" si="11"/>
        <v>0</v>
      </c>
      <c r="T87" s="188">
        <f t="shared" si="11"/>
        <v>0</v>
      </c>
      <c r="U87" s="188">
        <f t="shared" si="11"/>
        <v>0</v>
      </c>
      <c r="V87" s="188">
        <f t="shared" si="11"/>
        <v>0</v>
      </c>
      <c r="W87" s="188">
        <f t="shared" si="11"/>
        <v>0</v>
      </c>
      <c r="X87" s="188">
        <f t="shared" si="11"/>
        <v>0</v>
      </c>
      <c r="Y87" s="188">
        <f t="shared" si="11"/>
        <v>0</v>
      </c>
      <c r="Z87" s="188">
        <f t="shared" si="11"/>
        <v>0</v>
      </c>
      <c r="AA87" s="188">
        <f t="shared" si="11"/>
        <v>0</v>
      </c>
      <c r="AB87" s="188">
        <f t="shared" si="11"/>
        <v>0</v>
      </c>
      <c r="AC87" s="188">
        <f t="shared" si="11"/>
        <v>0</v>
      </c>
      <c r="AD87" s="188">
        <f t="shared" si="11"/>
        <v>0</v>
      </c>
      <c r="AE87" s="188">
        <f t="shared" si="11"/>
        <v>0</v>
      </c>
      <c r="AF87" s="188">
        <f t="shared" si="11"/>
        <v>0</v>
      </c>
      <c r="AG87" s="188">
        <f t="shared" si="11"/>
        <v>0</v>
      </c>
      <c r="AH87" s="188">
        <f t="shared" si="11"/>
        <v>0</v>
      </c>
      <c r="AI87" s="188">
        <f t="shared" si="11"/>
        <v>0</v>
      </c>
      <c r="AJ87" s="188">
        <f t="shared" si="11"/>
        <v>0</v>
      </c>
      <c r="AK87" s="188">
        <f t="shared" si="11"/>
        <v>0</v>
      </c>
      <c r="AL87" s="188">
        <f t="shared" si="11"/>
        <v>0</v>
      </c>
      <c r="AM87" s="188">
        <f t="shared" si="11"/>
        <v>0</v>
      </c>
      <c r="AN87" s="188">
        <f t="shared" si="11"/>
        <v>0</v>
      </c>
      <c r="AO87" s="188">
        <f t="shared" si="11"/>
        <v>0</v>
      </c>
      <c r="AP87" s="188">
        <f t="shared" si="11"/>
        <v>0</v>
      </c>
      <c r="AQ87" s="188">
        <f t="shared" si="11"/>
        <v>0</v>
      </c>
      <c r="AR87" s="188">
        <f t="shared" si="11"/>
        <v>0</v>
      </c>
      <c r="AS87" s="188">
        <f t="shared" si="11"/>
        <v>0</v>
      </c>
      <c r="AT87" s="188">
        <f t="shared" si="11"/>
        <v>0</v>
      </c>
      <c r="AU87" s="188">
        <f t="shared" si="11"/>
        <v>0</v>
      </c>
      <c r="AV87" s="188">
        <f t="shared" si="11"/>
        <v>0</v>
      </c>
      <c r="AW87" s="188">
        <f t="shared" si="11"/>
        <v>0</v>
      </c>
      <c r="AX87" s="188">
        <f t="shared" si="11"/>
        <v>0</v>
      </c>
      <c r="AY87" s="188">
        <f t="shared" si="11"/>
        <v>0</v>
      </c>
      <c r="AZ87" s="188">
        <f t="shared" si="11"/>
        <v>0</v>
      </c>
      <c r="BA87" s="188">
        <f t="shared" si="11"/>
        <v>0</v>
      </c>
      <c r="BB87" s="188">
        <f t="shared" si="11"/>
        <v>0</v>
      </c>
      <c r="BC87" s="188">
        <f t="shared" si="11"/>
        <v>0</v>
      </c>
      <c r="BD87" s="188">
        <f t="shared" si="11"/>
        <v>0</v>
      </c>
      <c r="BE87" s="188">
        <f t="shared" si="11"/>
        <v>0</v>
      </c>
    </row>
    <row r="88" spans="1:57">
      <c r="B88" s="37"/>
    </row>
    <row r="90" spans="1:57">
      <c r="A90" s="145"/>
      <c r="B90" s="146" t="s">
        <v>211</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row>
    <row r="91" spans="1:57">
      <c r="A91" s="147"/>
      <c r="B91" s="148" t="s">
        <v>404</v>
      </c>
      <c r="C91" s="149"/>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row>
    <row r="92" spans="1:57" ht="12.75" customHeight="1">
      <c r="A92" s="340" t="s">
        <v>405</v>
      </c>
      <c r="B92" s="36" t="s">
        <v>406</v>
      </c>
      <c r="D92" s="36" t="s">
        <v>214</v>
      </c>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row>
    <row r="93" spans="1:57">
      <c r="A93" s="340"/>
      <c r="B93" s="36" t="s">
        <v>407</v>
      </c>
      <c r="D93" s="36" t="s">
        <v>216</v>
      </c>
      <c r="E93" s="140">
        <f>E92*'Fixed Data'!H$22</f>
        <v>0</v>
      </c>
      <c r="F93" s="140">
        <f>F92*'Fixed Data'!I$22</f>
        <v>0</v>
      </c>
      <c r="G93" s="140">
        <f>G92*'Fixed Data'!J$22</f>
        <v>0</v>
      </c>
      <c r="H93" s="140">
        <f>H92*'Fixed Data'!K$22</f>
        <v>0</v>
      </c>
      <c r="I93" s="140">
        <f>I92*'Fixed Data'!L$22</f>
        <v>0</v>
      </c>
      <c r="J93" s="140">
        <f>J92*'Fixed Data'!M$22</f>
        <v>0</v>
      </c>
      <c r="K93" s="140">
        <f>K92*'Fixed Data'!N$22</f>
        <v>0</v>
      </c>
      <c r="L93" s="140">
        <f>L92*'Fixed Data'!O$22</f>
        <v>0</v>
      </c>
      <c r="M93" s="140">
        <f>M92*'Fixed Data'!P$22</f>
        <v>0</v>
      </c>
      <c r="N93" s="140">
        <f>N92*'Fixed Data'!Q$22</f>
        <v>0</v>
      </c>
      <c r="O93" s="140">
        <f>O92*'Fixed Data'!R$22</f>
        <v>0</v>
      </c>
      <c r="P93" s="140">
        <f>P92*'Fixed Data'!S$22</f>
        <v>0</v>
      </c>
      <c r="Q93" s="140">
        <f>Q92*'Fixed Data'!T$22</f>
        <v>0</v>
      </c>
      <c r="R93" s="140">
        <f>R92*'Fixed Data'!U$22</f>
        <v>0</v>
      </c>
      <c r="S93" s="140">
        <f>S92*'Fixed Data'!V$22</f>
        <v>0</v>
      </c>
      <c r="T93" s="140">
        <f>T92*'Fixed Data'!W$22</f>
        <v>0</v>
      </c>
      <c r="U93" s="140">
        <f>U92*'Fixed Data'!X$22</f>
        <v>0</v>
      </c>
      <c r="V93" s="140">
        <f>V92*'Fixed Data'!Y$22</f>
        <v>0</v>
      </c>
      <c r="W93" s="140">
        <f>W92*'Fixed Data'!Z$22</f>
        <v>0</v>
      </c>
      <c r="X93" s="140">
        <f>X92*'Fixed Data'!AA$22</f>
        <v>0</v>
      </c>
      <c r="Y93" s="140">
        <f>Y92*'Fixed Data'!AB$22</f>
        <v>0</v>
      </c>
      <c r="Z93" s="140">
        <f>Z92*'Fixed Data'!AC$22</f>
        <v>0</v>
      </c>
      <c r="AA93" s="140">
        <f>AA92*'Fixed Data'!AD$22</f>
        <v>0</v>
      </c>
      <c r="AB93" s="140">
        <f>AB92*'Fixed Data'!AE$22</f>
        <v>0</v>
      </c>
      <c r="AC93" s="140">
        <f>AC92*'Fixed Data'!AF$22</f>
        <v>0</v>
      </c>
      <c r="AD93" s="140">
        <f>AD92*'Fixed Data'!AG$22</f>
        <v>0</v>
      </c>
      <c r="AE93" s="140">
        <f>AE92*'Fixed Data'!AH$22</f>
        <v>0</v>
      </c>
      <c r="AF93" s="140">
        <f>AF92*'Fixed Data'!AI$22</f>
        <v>0</v>
      </c>
      <c r="AG93" s="140">
        <f>AG92*'Fixed Data'!AJ$22</f>
        <v>0</v>
      </c>
      <c r="AH93" s="140">
        <f>AH92*'Fixed Data'!AK$22</f>
        <v>0</v>
      </c>
      <c r="AI93" s="140">
        <f>AI92*'Fixed Data'!AL$22</f>
        <v>0</v>
      </c>
      <c r="AJ93" s="140">
        <f>AJ92*'Fixed Data'!AM$22</f>
        <v>0</v>
      </c>
      <c r="AK93" s="140">
        <f>AK92*'Fixed Data'!AN$22</f>
        <v>0</v>
      </c>
      <c r="AL93" s="140">
        <f>AL92*'Fixed Data'!AO$22</f>
        <v>0</v>
      </c>
      <c r="AM93" s="140">
        <f>AM92*'Fixed Data'!AP$22</f>
        <v>0</v>
      </c>
      <c r="AN93" s="140">
        <f>AN92*'Fixed Data'!AQ$22</f>
        <v>0</v>
      </c>
      <c r="AO93" s="140">
        <f>AO92*'Fixed Data'!AR$22</f>
        <v>0</v>
      </c>
      <c r="AP93" s="140">
        <f>AP92*'Fixed Data'!AS$22</f>
        <v>0</v>
      </c>
      <c r="AQ93" s="140">
        <f>AQ92*'Fixed Data'!AT$22</f>
        <v>0</v>
      </c>
      <c r="AR93" s="140">
        <f>AR92*'Fixed Data'!AU$22</f>
        <v>0</v>
      </c>
      <c r="AS93" s="140">
        <f>AS92*'Fixed Data'!AV$22</f>
        <v>0</v>
      </c>
      <c r="AT93" s="140">
        <f>AT92*'Fixed Data'!AW$22</f>
        <v>0</v>
      </c>
      <c r="AU93" s="140">
        <f>AU92*'Fixed Data'!AX$22</f>
        <v>0</v>
      </c>
      <c r="AV93" s="140">
        <f>AV92*'Fixed Data'!AY$22</f>
        <v>0</v>
      </c>
      <c r="AW93" s="140">
        <f>AW92*'Fixed Data'!AZ$22</f>
        <v>0</v>
      </c>
      <c r="AX93" s="140">
        <f>AX92*'Fixed Data'!BA$22</f>
        <v>0</v>
      </c>
      <c r="AY93" s="140">
        <f>AY92*'Fixed Data'!BB$22</f>
        <v>0</v>
      </c>
      <c r="AZ93" s="140">
        <f>AZ92*'Fixed Data'!BC$22</f>
        <v>0</v>
      </c>
      <c r="BA93" s="140">
        <f>BA92*'Fixed Data'!BD$22</f>
        <v>0</v>
      </c>
      <c r="BB93" s="140">
        <f>BB92*'Fixed Data'!BE$22</f>
        <v>0</v>
      </c>
      <c r="BC93" s="140">
        <f>BC92*'Fixed Data'!BF$22</f>
        <v>0</v>
      </c>
      <c r="BD93" s="140">
        <f>BD92*'Fixed Data'!BG$22</f>
        <v>0</v>
      </c>
      <c r="BE93" s="140">
        <f>BE92*'Fixed Data'!BH$22</f>
        <v>0</v>
      </c>
    </row>
    <row r="94" spans="1:57" ht="12.75" customHeight="1">
      <c r="A94" s="340"/>
      <c r="B94" s="36" t="s">
        <v>408</v>
      </c>
      <c r="D94" s="36" t="s">
        <v>218</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row>
    <row r="95" spans="1:57">
      <c r="A95" s="340"/>
      <c r="B95" s="36" t="s">
        <v>409</v>
      </c>
      <c r="D95" s="36" t="s">
        <v>220</v>
      </c>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row>
    <row r="96" spans="1:57" ht="17">
      <c r="A96" s="340"/>
      <c r="B96" s="36" t="s">
        <v>410</v>
      </c>
      <c r="D96" s="36" t="s">
        <v>216</v>
      </c>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row>
    <row r="97" spans="1:57" ht="17">
      <c r="A97" s="340"/>
      <c r="B97" s="36" t="s">
        <v>411</v>
      </c>
      <c r="D97" s="36" t="s">
        <v>223</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row>
    <row r="98" spans="1:57" ht="17">
      <c r="A98" s="340"/>
      <c r="B98" s="36" t="s">
        <v>412</v>
      </c>
      <c r="D98" s="36" t="s">
        <v>223</v>
      </c>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row>
    <row r="99" spans="1:57">
      <c r="A99" s="340"/>
      <c r="B99" s="36" t="s">
        <v>413</v>
      </c>
      <c r="D99" s="36" t="s">
        <v>226</v>
      </c>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row>
    <row r="100" spans="1:57" ht="16.5" thickBot="1">
      <c r="C100" s="37"/>
    </row>
    <row r="101" spans="1:57" ht="16.5" thickTop="1">
      <c r="A101" s="155"/>
      <c r="B101" s="156" t="s">
        <v>227</v>
      </c>
      <c r="C101" s="156"/>
      <c r="D101" s="156" t="s">
        <v>196</v>
      </c>
      <c r="E101" s="190"/>
      <c r="F101" s="190"/>
      <c r="G101" s="190"/>
      <c r="H101" s="190"/>
      <c r="I101" s="190"/>
      <c r="J101" s="190"/>
      <c r="K101" s="190"/>
      <c r="L101" s="190"/>
      <c r="M101" s="190"/>
      <c r="N101" s="190"/>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row>
    <row r="102" spans="1:57">
      <c r="C102" s="37"/>
    </row>
    <row r="103" spans="1:57">
      <c r="C103" s="37"/>
    </row>
    <row r="104" spans="1:57" ht="17">
      <c r="A104" s="158"/>
      <c r="C104" s="37"/>
    </row>
    <row r="109" spans="1:57" ht="17">
      <c r="A109" s="158">
        <v>1</v>
      </c>
      <c r="B109" s="36" t="s">
        <v>228</v>
      </c>
    </row>
    <row r="110" spans="1:57">
      <c r="B110" s="160" t="s">
        <v>229</v>
      </c>
    </row>
    <row r="111" spans="1:57">
      <c r="B111" s="36" t="s">
        <v>230</v>
      </c>
    </row>
    <row r="112" spans="1:57">
      <c r="B112" s="36" t="s">
        <v>414</v>
      </c>
    </row>
    <row r="113" spans="1:3" ht="17">
      <c r="A113" s="158">
        <v>2</v>
      </c>
      <c r="B113" s="160" t="s">
        <v>232</v>
      </c>
    </row>
    <row r="114" spans="1:3">
      <c r="C114" s="37"/>
    </row>
    <row r="179" spans="2:2">
      <c r="B179" s="94" t="s">
        <v>198</v>
      </c>
    </row>
    <row r="180" spans="2:2">
      <c r="B180" s="94" t="s">
        <v>197</v>
      </c>
    </row>
    <row r="181" spans="2:2">
      <c r="B181" s="94" t="s">
        <v>233</v>
      </c>
    </row>
    <row r="182" spans="2:2">
      <c r="B182" s="94" t="s">
        <v>234</v>
      </c>
    </row>
    <row r="183" spans="2:2">
      <c r="B183" s="94" t="s">
        <v>235</v>
      </c>
    </row>
    <row r="184" spans="2:2">
      <c r="B184" s="94" t="s">
        <v>236</v>
      </c>
    </row>
    <row r="185" spans="2:2">
      <c r="B185" s="94" t="s">
        <v>237</v>
      </c>
    </row>
    <row r="186" spans="2:2">
      <c r="B186" s="94" t="s">
        <v>238</v>
      </c>
    </row>
    <row r="187" spans="2:2">
      <c r="B187" s="94" t="s">
        <v>239</v>
      </c>
    </row>
    <row r="188" spans="2:2">
      <c r="B188" s="94" t="s">
        <v>240</v>
      </c>
    </row>
    <row r="189" spans="2:2">
      <c r="B189" s="94" t="s">
        <v>241</v>
      </c>
    </row>
    <row r="190" spans="2:2">
      <c r="B190" s="94" t="s">
        <v>242</v>
      </c>
    </row>
    <row r="191" spans="2:2">
      <c r="B191" s="94" t="s">
        <v>243</v>
      </c>
    </row>
    <row r="192" spans="2:2">
      <c r="B192" s="94" t="s">
        <v>244</v>
      </c>
    </row>
    <row r="193" spans="2:2">
      <c r="B193" s="94" t="s">
        <v>245</v>
      </c>
    </row>
    <row r="194" spans="2:2">
      <c r="B194" s="94" t="s">
        <v>246</v>
      </c>
    </row>
    <row r="195" spans="2:2">
      <c r="B195" s="94" t="s">
        <v>247</v>
      </c>
    </row>
    <row r="196" spans="2:2">
      <c r="B196" s="94" t="s">
        <v>248</v>
      </c>
    </row>
    <row r="197" spans="2:2">
      <c r="B197" s="94" t="s">
        <v>249</v>
      </c>
    </row>
    <row r="198" spans="2:2">
      <c r="B198" s="94" t="s">
        <v>250</v>
      </c>
    </row>
    <row r="199" spans="2:2">
      <c r="B199" s="94" t="s">
        <v>251</v>
      </c>
    </row>
    <row r="200" spans="2:2">
      <c r="B200" s="94" t="s">
        <v>252</v>
      </c>
    </row>
    <row r="201" spans="2:2">
      <c r="B201" s="94" t="s">
        <v>253</v>
      </c>
    </row>
    <row r="202" spans="2:2">
      <c r="B202" s="94" t="s">
        <v>254</v>
      </c>
    </row>
    <row r="203" spans="2:2">
      <c r="B203" s="94" t="s">
        <v>255</v>
      </c>
    </row>
    <row r="204" spans="2:2">
      <c r="B204" s="94" t="s">
        <v>256</v>
      </c>
    </row>
    <row r="205" spans="2:2">
      <c r="B205" s="94" t="s">
        <v>257</v>
      </c>
    </row>
    <row r="206" spans="2:2">
      <c r="B206" s="94" t="s">
        <v>258</v>
      </c>
    </row>
    <row r="207" spans="2:2">
      <c r="B207" s="94" t="s">
        <v>194</v>
      </c>
    </row>
    <row r="208" spans="2:2">
      <c r="B208" s="94" t="s">
        <v>259</v>
      </c>
    </row>
    <row r="209" spans="2:2">
      <c r="B209" s="94" t="s">
        <v>260</v>
      </c>
    </row>
    <row r="210" spans="2:2">
      <c r="B210" s="94" t="s">
        <v>261</v>
      </c>
    </row>
    <row r="211" spans="2:2">
      <c r="B211" s="94" t="s">
        <v>262</v>
      </c>
    </row>
    <row r="212" spans="2:2">
      <c r="B212" s="94" t="s">
        <v>45</v>
      </c>
    </row>
    <row r="213" spans="2:2">
      <c r="B213" s="94" t="s">
        <v>263</v>
      </c>
    </row>
    <row r="214" spans="2:2">
      <c r="B214" s="94" t="s">
        <v>264</v>
      </c>
    </row>
    <row r="215" spans="2:2">
      <c r="B215" s="94" t="s">
        <v>265</v>
      </c>
    </row>
    <row r="216" spans="2:2">
      <c r="B216" s="94" t="s">
        <v>266</v>
      </c>
    </row>
    <row r="217" spans="2:2">
      <c r="B217" s="94" t="s">
        <v>267</v>
      </c>
    </row>
    <row r="218" spans="2:2">
      <c r="B218" s="94" t="s">
        <v>268</v>
      </c>
    </row>
    <row r="219" spans="2:2">
      <c r="B219" s="94" t="s">
        <v>269</v>
      </c>
    </row>
    <row r="220" spans="2:2">
      <c r="B220" s="94" t="s">
        <v>270</v>
      </c>
    </row>
    <row r="221" spans="2:2">
      <c r="B221" s="94" t="s">
        <v>271</v>
      </c>
    </row>
    <row r="222" spans="2:2">
      <c r="B222" s="94" t="s">
        <v>272</v>
      </c>
    </row>
    <row r="223" spans="2:2">
      <c r="B223" s="94" t="s">
        <v>273</v>
      </c>
    </row>
    <row r="224" spans="2:2">
      <c r="B224" s="94" t="s">
        <v>274</v>
      </c>
    </row>
    <row r="225" spans="2:2">
      <c r="B225" s="94" t="s">
        <v>275</v>
      </c>
    </row>
    <row r="226" spans="2:2">
      <c r="B226" s="94" t="s">
        <v>276</v>
      </c>
    </row>
    <row r="227" spans="2:2">
      <c r="B227" s="94" t="s">
        <v>277</v>
      </c>
    </row>
    <row r="228" spans="2:2">
      <c r="B228" s="94" t="s">
        <v>278</v>
      </c>
    </row>
    <row r="229" spans="2:2">
      <c r="B229" s="94" t="s">
        <v>279</v>
      </c>
    </row>
    <row r="230" spans="2:2">
      <c r="B230" s="94" t="s">
        <v>280</v>
      </c>
    </row>
    <row r="231" spans="2:2">
      <c r="B231" s="94" t="s">
        <v>282</v>
      </c>
    </row>
    <row r="232" spans="2:2">
      <c r="B232" s="94" t="s">
        <v>415</v>
      </c>
    </row>
    <row r="233" spans="2:2">
      <c r="B233" s="94" t="s">
        <v>283</v>
      </c>
    </row>
    <row r="234" spans="2:2">
      <c r="B234" s="94" t="s">
        <v>284</v>
      </c>
    </row>
    <row r="235" spans="2:2">
      <c r="B235" s="94" t="s">
        <v>285</v>
      </c>
    </row>
    <row r="236" spans="2:2">
      <c r="B236" s="94" t="s">
        <v>286</v>
      </c>
    </row>
    <row r="237" spans="2:2">
      <c r="B237" s="94" t="s">
        <v>287</v>
      </c>
    </row>
    <row r="238" spans="2:2">
      <c r="B238" s="94" t="s">
        <v>288</v>
      </c>
    </row>
    <row r="239" spans="2:2">
      <c r="B239" s="94" t="s">
        <v>289</v>
      </c>
    </row>
    <row r="240" spans="2:2">
      <c r="B240" s="94" t="s">
        <v>290</v>
      </c>
    </row>
    <row r="241" spans="2:2">
      <c r="B241" s="94" t="s">
        <v>291</v>
      </c>
    </row>
    <row r="242" spans="2:2">
      <c r="B242" s="94" t="s">
        <v>292</v>
      </c>
    </row>
    <row r="243" spans="2:2">
      <c r="B243" s="94" t="s">
        <v>293</v>
      </c>
    </row>
    <row r="244" spans="2:2">
      <c r="B244" s="94" t="s">
        <v>294</v>
      </c>
    </row>
    <row r="245" spans="2:2">
      <c r="B245" s="94" t="s">
        <v>295</v>
      </c>
    </row>
    <row r="246" spans="2:2">
      <c r="B246" s="94" t="s">
        <v>296</v>
      </c>
    </row>
    <row r="247" spans="2:2">
      <c r="B247" s="94" t="s">
        <v>297</v>
      </c>
    </row>
    <row r="248" spans="2:2">
      <c r="B248" s="94" t="s">
        <v>298</v>
      </c>
    </row>
    <row r="249" spans="2:2">
      <c r="B249" s="94" t="s">
        <v>299</v>
      </c>
    </row>
    <row r="250" spans="2:2">
      <c r="B250" s="94" t="s">
        <v>300</v>
      </c>
    </row>
    <row r="251" spans="2:2">
      <c r="B251" s="94" t="s">
        <v>301</v>
      </c>
    </row>
    <row r="255" spans="2:2">
      <c r="B255" s="68"/>
    </row>
    <row r="258" spans="2:2">
      <c r="B258" s="68"/>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4:B25" xr:uid="{BBE2994D-DB72-4103-92D3-D7FE300BCDD7}">
      <formula1>$B$179:$B$179</formula1>
    </dataValidation>
    <dataValidation type="list" allowBlank="1" showInputMessage="1" showErrorMessage="1" sqref="B26:B29 B18:B22" xr:uid="{F017D2F0-B8D8-47E9-A6EF-3B34281811C4}">
      <formula1>$B$179:$B$258</formula1>
    </dataValidation>
  </dataValidations>
  <hyperlinks>
    <hyperlink ref="B110" r:id="rId1" xr:uid="{34CD4605-3515-4D3A-B7E2-556F0A4572AE}"/>
    <hyperlink ref="B113" r:id="rId2" xr:uid="{D0973A1F-D468-4121-B1C1-85934B160C2C}"/>
  </hyperlinks>
  <pageMargins left="0.7" right="0.7" top="0.75" bottom="0.75" header="0.3" footer="0.3"/>
  <pageSetup paperSize="9" orientation="portrait" r:id="rId3"/>
  <ignoredErrors>
    <ignoredError sqref="E93:BH93 E100:BH100 BF96:BH96 BF92:BH92 BF94:BH95 BF97:BH99 J101:S101 Y101:BH101" unlockedFormula="1"/>
  </ignoredErrors>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A2EF4-BD01-4B8F-9B15-536E1A509FBD}">
  <sheetPr codeName="Sheet15"/>
  <dimension ref="A1:A5"/>
  <sheetViews>
    <sheetView topLeftCell="A16" zoomScale="85" zoomScaleNormal="85" workbookViewId="0">
      <selection activeCell="A6" sqref="A6:XFD161"/>
    </sheetView>
  </sheetViews>
  <sheetFormatPr defaultColWidth="9" defaultRowHeight="14.5"/>
  <cols>
    <col min="1" max="1" width="5.08203125" style="23" customWidth="1"/>
    <col min="2" max="2" width="56.75" style="23" customWidth="1"/>
    <col min="3" max="12" width="10.58203125" style="23" customWidth="1"/>
    <col min="13" max="16384" width="9" style="23"/>
  </cols>
  <sheetData>
    <row r="1" spans="1:1" s="14" customFormat="1" ht="19.5">
      <c r="A1" s="14" t="s">
        <v>177</v>
      </c>
    </row>
    <row r="2" spans="1:1" s="14" customFormat="1" ht="19.5">
      <c r="A2" s="14" t="s">
        <v>0</v>
      </c>
    </row>
    <row r="3" spans="1:1" s="14" customFormat="1" ht="19.5">
      <c r="A3" s="161" t="s">
        <v>536</v>
      </c>
    </row>
    <row r="4" spans="1:1" s="14" customFormat="1" ht="19.5">
      <c r="A4" s="161" t="s">
        <v>417</v>
      </c>
    </row>
    <row r="5" spans="1:1" ht="18.5">
      <c r="A5" s="18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09A1-1610-4C8E-A2EE-BAB10A09620C}">
  <sheetPr codeName="Sheet16"/>
  <dimension ref="A1:BE258"/>
  <sheetViews>
    <sheetView zoomScale="85" zoomScaleNormal="85" workbookViewId="0">
      <selection activeCell="E96" sqref="E96:BE96"/>
    </sheetView>
  </sheetViews>
  <sheetFormatPr defaultColWidth="8" defaultRowHeight="16" outlineLevelRow="1"/>
  <cols>
    <col min="1" max="1" width="9.83203125" style="36" customWidth="1"/>
    <col min="2" max="2" width="32.33203125" style="36" customWidth="1"/>
    <col min="3" max="3" width="27.33203125" style="36" customWidth="1"/>
    <col min="4" max="4" width="22" style="36" customWidth="1"/>
    <col min="5" max="5" width="9.58203125" style="36" customWidth="1"/>
    <col min="6" max="6" width="9.08203125" style="36" customWidth="1"/>
    <col min="7" max="7" width="7.58203125" style="36" customWidth="1"/>
    <col min="8" max="8" width="8.58203125" style="36" customWidth="1"/>
    <col min="9" max="48" width="7.58203125" style="36" customWidth="1"/>
    <col min="49" max="49" width="8.58203125" style="36" bestFit="1" customWidth="1"/>
    <col min="50" max="52" width="8.08203125" style="36" bestFit="1" customWidth="1"/>
    <col min="53" max="55" width="8.58203125" style="36" bestFit="1" customWidth="1"/>
    <col min="56" max="16384" width="8" style="36"/>
  </cols>
  <sheetData>
    <row r="1" spans="1:57" s="14" customFormat="1" ht="19.5">
      <c r="A1" s="14" t="s">
        <v>537</v>
      </c>
    </row>
    <row r="2" spans="1:57" s="14" customFormat="1" ht="19.5">
      <c r="A2" s="14" t="s">
        <v>0</v>
      </c>
    </row>
    <row r="3" spans="1:57" s="14" customFormat="1" ht="19.5"/>
    <row r="4" spans="1:57" s="14" customFormat="1" ht="19.5"/>
    <row r="6" spans="1:57">
      <c r="B6" s="129">
        <f>'Option summary'!A17</f>
        <v>0</v>
      </c>
      <c r="C6" s="129">
        <f>'Option summary'!C17</f>
        <v>0</v>
      </c>
      <c r="D6" s="129"/>
      <c r="E6" s="129"/>
      <c r="F6" s="129"/>
      <c r="G6" s="129"/>
      <c r="H6" s="129"/>
      <c r="I6" s="129"/>
      <c r="J6" s="129"/>
    </row>
    <row r="7" spans="1:57" ht="16.5" thickBot="1"/>
    <row r="8" spans="1:57" ht="32">
      <c r="B8" s="162" t="s">
        <v>304</v>
      </c>
      <c r="C8" s="163" t="s">
        <v>305</v>
      </c>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57">
      <c r="B9" s="165">
        <v>10</v>
      </c>
      <c r="C9" s="166">
        <f>N87</f>
        <v>0</v>
      </c>
      <c r="E9" s="167"/>
      <c r="H9" s="168"/>
      <c r="T9" s="164"/>
    </row>
    <row r="10" spans="1:57">
      <c r="B10" s="165">
        <v>20</v>
      </c>
      <c r="C10" s="166">
        <f>X87</f>
        <v>0</v>
      </c>
    </row>
    <row r="11" spans="1:57">
      <c r="B11" s="165">
        <v>30</v>
      </c>
      <c r="C11" s="166">
        <f>AH87</f>
        <v>0</v>
      </c>
    </row>
    <row r="12" spans="1:57">
      <c r="B12" s="165">
        <v>45</v>
      </c>
      <c r="C12" s="166">
        <f>AW87</f>
        <v>0</v>
      </c>
    </row>
    <row r="13" spans="1:57">
      <c r="B13" s="169">
        <v>48</v>
      </c>
      <c r="C13" s="166">
        <f>BE87</f>
        <v>0</v>
      </c>
    </row>
    <row r="14" spans="1:57">
      <c r="B14" s="170"/>
      <c r="C14" s="166"/>
    </row>
    <row r="15" spans="1:57" ht="17" thickBot="1">
      <c r="B15" s="171" t="s">
        <v>306</v>
      </c>
      <c r="C15" s="172">
        <v>2024</v>
      </c>
      <c r="E15" s="130" t="s">
        <v>179</v>
      </c>
      <c r="F15" s="131"/>
      <c r="G15" s="131"/>
      <c r="H15" s="131"/>
      <c r="I15" s="131"/>
      <c r="J15" s="130" t="s">
        <v>180</v>
      </c>
      <c r="K15" s="131"/>
      <c r="L15" s="131"/>
      <c r="M15" s="131"/>
      <c r="N15" s="131"/>
      <c r="O15" s="130" t="s">
        <v>181</v>
      </c>
      <c r="P15" s="131"/>
      <c r="Q15" s="131"/>
      <c r="R15" s="131"/>
      <c r="S15" s="131"/>
      <c r="T15" s="130" t="s">
        <v>182</v>
      </c>
      <c r="U15" s="131"/>
      <c r="V15" s="131"/>
      <c r="W15" s="131"/>
      <c r="X15" s="131"/>
      <c r="Y15" s="130" t="s">
        <v>183</v>
      </c>
      <c r="Z15" s="131"/>
      <c r="AA15" s="131"/>
      <c r="AB15" s="131"/>
      <c r="AC15" s="132"/>
      <c r="AD15" s="130" t="s">
        <v>184</v>
      </c>
      <c r="AE15" s="131"/>
      <c r="AF15" s="131"/>
      <c r="AG15" s="132"/>
      <c r="AH15" s="130" t="s">
        <v>185</v>
      </c>
      <c r="AI15" s="131"/>
      <c r="AJ15" s="131"/>
      <c r="AK15" s="132"/>
      <c r="AL15" s="130" t="s">
        <v>186</v>
      </c>
      <c r="AM15" s="131"/>
      <c r="AN15" s="131"/>
      <c r="AO15" s="132"/>
      <c r="AP15" s="130" t="s">
        <v>187</v>
      </c>
      <c r="AQ15" s="131"/>
      <c r="AR15" s="131"/>
      <c r="AS15" s="132"/>
      <c r="AT15" s="130" t="s">
        <v>188</v>
      </c>
      <c r="AU15" s="131"/>
      <c r="AV15" s="131"/>
      <c r="AW15" s="132"/>
      <c r="AX15" s="130" t="s">
        <v>189</v>
      </c>
      <c r="AY15" s="131"/>
      <c r="AZ15" s="131"/>
      <c r="BA15" s="132"/>
      <c r="BB15" s="130" t="s">
        <v>190</v>
      </c>
      <c r="BC15" s="131"/>
      <c r="BD15" s="131"/>
      <c r="BE15" s="132"/>
    </row>
    <row r="16" spans="1:57">
      <c r="D16" s="36">
        <v>0</v>
      </c>
      <c r="E16" s="133">
        <v>1</v>
      </c>
      <c r="F16" s="134">
        <v>2</v>
      </c>
      <c r="G16" s="133">
        <v>3</v>
      </c>
      <c r="H16" s="134">
        <v>4</v>
      </c>
      <c r="I16" s="133">
        <v>5</v>
      </c>
      <c r="J16" s="134">
        <v>6</v>
      </c>
      <c r="K16" s="133">
        <v>7</v>
      </c>
      <c r="L16" s="134">
        <v>8</v>
      </c>
      <c r="M16" s="133">
        <v>9</v>
      </c>
      <c r="N16" s="134">
        <v>10</v>
      </c>
      <c r="O16" s="133">
        <v>11</v>
      </c>
      <c r="P16" s="134">
        <v>12</v>
      </c>
      <c r="Q16" s="133">
        <v>13</v>
      </c>
      <c r="R16" s="134">
        <v>14</v>
      </c>
      <c r="S16" s="133">
        <v>15</v>
      </c>
      <c r="T16" s="134">
        <v>16</v>
      </c>
      <c r="U16" s="133">
        <v>17</v>
      </c>
      <c r="V16" s="134">
        <v>18</v>
      </c>
      <c r="W16" s="133">
        <v>19</v>
      </c>
      <c r="X16" s="134">
        <v>20</v>
      </c>
      <c r="Y16" s="133">
        <v>21</v>
      </c>
      <c r="Z16" s="134">
        <v>22</v>
      </c>
      <c r="AA16" s="133">
        <v>23</v>
      </c>
      <c r="AB16" s="134">
        <v>24</v>
      </c>
      <c r="AC16" s="133">
        <v>25</v>
      </c>
      <c r="AD16" s="134">
        <v>26</v>
      </c>
      <c r="AE16" s="133">
        <v>27</v>
      </c>
      <c r="AF16" s="134">
        <v>28</v>
      </c>
      <c r="AG16" s="133">
        <v>29</v>
      </c>
      <c r="AH16" s="134">
        <v>30</v>
      </c>
      <c r="AI16" s="133">
        <v>31</v>
      </c>
      <c r="AJ16" s="134">
        <v>32</v>
      </c>
      <c r="AK16" s="133">
        <v>33</v>
      </c>
      <c r="AL16" s="134">
        <v>34</v>
      </c>
      <c r="AM16" s="133">
        <v>35</v>
      </c>
      <c r="AN16" s="134">
        <v>36</v>
      </c>
      <c r="AO16" s="133">
        <v>37</v>
      </c>
      <c r="AP16" s="134">
        <v>38</v>
      </c>
      <c r="AQ16" s="133">
        <v>39</v>
      </c>
      <c r="AR16" s="134">
        <v>40</v>
      </c>
      <c r="AS16" s="133">
        <v>41</v>
      </c>
      <c r="AT16" s="134">
        <v>42</v>
      </c>
      <c r="AU16" s="133">
        <v>43</v>
      </c>
      <c r="AV16" s="134">
        <v>44</v>
      </c>
      <c r="AW16" s="133">
        <v>45</v>
      </c>
      <c r="AX16" s="134">
        <v>46</v>
      </c>
      <c r="AY16" s="133">
        <v>47</v>
      </c>
      <c r="AZ16" s="134">
        <v>48</v>
      </c>
      <c r="BA16" s="133">
        <v>49</v>
      </c>
      <c r="BB16" s="134">
        <v>50</v>
      </c>
      <c r="BC16" s="133">
        <v>51</v>
      </c>
      <c r="BD16" s="134">
        <v>52</v>
      </c>
      <c r="BE16" s="133">
        <v>53</v>
      </c>
    </row>
    <row r="17" spans="1:57">
      <c r="C17" s="36" t="s">
        <v>191</v>
      </c>
      <c r="D17" s="36" t="s">
        <v>192</v>
      </c>
      <c r="E17" s="36">
        <v>2024</v>
      </c>
      <c r="F17" s="36">
        <v>2025</v>
      </c>
      <c r="G17" s="36">
        <v>2026</v>
      </c>
      <c r="H17" s="36">
        <v>2027</v>
      </c>
      <c r="I17" s="36">
        <v>2028</v>
      </c>
      <c r="J17" s="36">
        <v>2029</v>
      </c>
      <c r="K17" s="36">
        <v>2030</v>
      </c>
      <c r="L17" s="36">
        <v>2031</v>
      </c>
      <c r="M17" s="36">
        <v>2032</v>
      </c>
      <c r="N17" s="36">
        <v>2033</v>
      </c>
      <c r="O17" s="36">
        <v>2034</v>
      </c>
      <c r="P17" s="36">
        <v>2035</v>
      </c>
      <c r="Q17" s="36">
        <v>2036</v>
      </c>
      <c r="R17" s="36">
        <v>2037</v>
      </c>
      <c r="S17" s="36">
        <v>2038</v>
      </c>
      <c r="T17" s="36">
        <v>2039</v>
      </c>
      <c r="U17" s="36">
        <v>2040</v>
      </c>
      <c r="V17" s="36">
        <v>2041</v>
      </c>
      <c r="W17" s="36">
        <v>2042</v>
      </c>
      <c r="X17" s="36">
        <v>2043</v>
      </c>
      <c r="Y17" s="36">
        <v>2044</v>
      </c>
      <c r="Z17" s="36">
        <v>2045</v>
      </c>
      <c r="AA17" s="36">
        <v>2046</v>
      </c>
      <c r="AB17" s="36">
        <v>2047</v>
      </c>
      <c r="AC17" s="36">
        <v>2048</v>
      </c>
      <c r="AD17" s="36">
        <v>2049</v>
      </c>
      <c r="AE17" s="36">
        <v>2050</v>
      </c>
      <c r="AF17" s="36">
        <v>2051</v>
      </c>
      <c r="AG17" s="36">
        <v>2052</v>
      </c>
      <c r="AH17" s="36">
        <v>2053</v>
      </c>
      <c r="AI17" s="36">
        <v>2054</v>
      </c>
      <c r="AJ17" s="36">
        <v>2055</v>
      </c>
      <c r="AK17" s="36">
        <v>2056</v>
      </c>
      <c r="AL17" s="36">
        <v>2057</v>
      </c>
      <c r="AM17" s="36">
        <v>2058</v>
      </c>
      <c r="AN17" s="36">
        <v>2059</v>
      </c>
      <c r="AO17" s="36">
        <v>2060</v>
      </c>
      <c r="AP17" s="36">
        <v>2061</v>
      </c>
      <c r="AQ17" s="36">
        <v>2062</v>
      </c>
      <c r="AR17" s="36">
        <v>2063</v>
      </c>
      <c r="AS17" s="36">
        <v>2064</v>
      </c>
      <c r="AT17" s="36">
        <v>2065</v>
      </c>
      <c r="AU17" s="36">
        <v>2066</v>
      </c>
      <c r="AV17" s="36">
        <v>2067</v>
      </c>
      <c r="AW17" s="36">
        <v>2068</v>
      </c>
      <c r="AX17" s="36">
        <v>2069</v>
      </c>
      <c r="AY17" s="36">
        <v>2070</v>
      </c>
      <c r="AZ17" s="36">
        <v>2071</v>
      </c>
      <c r="BA17" s="36">
        <v>2072</v>
      </c>
      <c r="BB17" s="36">
        <v>2073</v>
      </c>
      <c r="BC17" s="36">
        <v>2074</v>
      </c>
      <c r="BD17" s="36">
        <v>2075</v>
      </c>
      <c r="BE17" s="36">
        <v>2076</v>
      </c>
    </row>
    <row r="18" spans="1:57">
      <c r="A18" s="334" t="s">
        <v>193</v>
      </c>
      <c r="B18" s="135" t="s">
        <v>197</v>
      </c>
      <c r="C18" s="173" t="s">
        <v>195</v>
      </c>
      <c r="D18" s="135" t="s">
        <v>196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row>
    <row r="19" spans="1:57">
      <c r="A19" s="335"/>
      <c r="B19" s="135" t="s">
        <v>198</v>
      </c>
      <c r="C19" s="173" t="s">
        <v>195</v>
      </c>
      <c r="D19" s="135" t="s">
        <v>196</v>
      </c>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row>
    <row r="20" spans="1:57">
      <c r="A20" s="335"/>
      <c r="B20" s="135" t="s">
        <v>198</v>
      </c>
      <c r="C20" s="173" t="s">
        <v>195</v>
      </c>
      <c r="D20" s="135" t="s">
        <v>196</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row>
    <row r="21" spans="1:57">
      <c r="A21" s="335"/>
      <c r="B21" s="135" t="s">
        <v>198</v>
      </c>
      <c r="C21" s="173" t="s">
        <v>195</v>
      </c>
      <c r="D21" s="135" t="s">
        <v>196</v>
      </c>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row>
    <row r="22" spans="1:57">
      <c r="A22" s="335"/>
      <c r="B22" s="135" t="s">
        <v>198</v>
      </c>
      <c r="C22" s="173" t="s">
        <v>195</v>
      </c>
      <c r="D22" s="135" t="s">
        <v>196</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row>
    <row r="23" spans="1:57" ht="16.5" thickBot="1">
      <c r="A23" s="336"/>
      <c r="B23" s="137" t="s">
        <v>199</v>
      </c>
      <c r="C23" s="174"/>
      <c r="D23" s="138" t="s">
        <v>196</v>
      </c>
      <c r="E23" s="139">
        <f>SUM(E18:E22)</f>
        <v>0</v>
      </c>
      <c r="F23" s="139">
        <f t="shared" ref="F23:BE23" si="0">SUM(F18:F22)</f>
        <v>0</v>
      </c>
      <c r="G23" s="139">
        <f t="shared" si="0"/>
        <v>0</v>
      </c>
      <c r="H23" s="139">
        <f t="shared" si="0"/>
        <v>0</v>
      </c>
      <c r="I23" s="139">
        <f t="shared" si="0"/>
        <v>0</v>
      </c>
      <c r="J23" s="139">
        <f t="shared" si="0"/>
        <v>0</v>
      </c>
      <c r="K23" s="139">
        <f t="shared" si="0"/>
        <v>0</v>
      </c>
      <c r="L23" s="139">
        <f t="shared" si="0"/>
        <v>0</v>
      </c>
      <c r="M23" s="139">
        <f t="shared" si="0"/>
        <v>0</v>
      </c>
      <c r="N23" s="139">
        <f t="shared" si="0"/>
        <v>0</v>
      </c>
      <c r="O23" s="139">
        <f t="shared" si="0"/>
        <v>0</v>
      </c>
      <c r="P23" s="139">
        <f t="shared" si="0"/>
        <v>0</v>
      </c>
      <c r="Q23" s="139">
        <f t="shared" si="0"/>
        <v>0</v>
      </c>
      <c r="R23" s="139">
        <f t="shared" si="0"/>
        <v>0</v>
      </c>
      <c r="S23" s="139">
        <f t="shared" si="0"/>
        <v>0</v>
      </c>
      <c r="T23" s="139">
        <f t="shared" si="0"/>
        <v>0</v>
      </c>
      <c r="U23" s="139">
        <f t="shared" si="0"/>
        <v>0</v>
      </c>
      <c r="V23" s="139">
        <f t="shared" si="0"/>
        <v>0</v>
      </c>
      <c r="W23" s="139">
        <f t="shared" si="0"/>
        <v>0</v>
      </c>
      <c r="X23" s="139">
        <f t="shared" si="0"/>
        <v>0</v>
      </c>
      <c r="Y23" s="139">
        <f t="shared" si="0"/>
        <v>0</v>
      </c>
      <c r="Z23" s="139">
        <f t="shared" si="0"/>
        <v>0</v>
      </c>
      <c r="AA23" s="139">
        <f t="shared" si="0"/>
        <v>0</v>
      </c>
      <c r="AB23" s="139">
        <f t="shared" si="0"/>
        <v>0</v>
      </c>
      <c r="AC23" s="139">
        <f t="shared" si="0"/>
        <v>0</v>
      </c>
      <c r="AD23" s="139">
        <f t="shared" si="0"/>
        <v>0</v>
      </c>
      <c r="AE23" s="139">
        <f t="shared" si="0"/>
        <v>0</v>
      </c>
      <c r="AF23" s="139">
        <f t="shared" si="0"/>
        <v>0</v>
      </c>
      <c r="AG23" s="139">
        <f t="shared" si="0"/>
        <v>0</v>
      </c>
      <c r="AH23" s="139">
        <f t="shared" si="0"/>
        <v>0</v>
      </c>
      <c r="AI23" s="139">
        <f t="shared" si="0"/>
        <v>0</v>
      </c>
      <c r="AJ23" s="139">
        <f t="shared" si="0"/>
        <v>0</v>
      </c>
      <c r="AK23" s="139">
        <f t="shared" si="0"/>
        <v>0</v>
      </c>
      <c r="AL23" s="139">
        <f t="shared" si="0"/>
        <v>0</v>
      </c>
      <c r="AM23" s="139">
        <f t="shared" si="0"/>
        <v>0</v>
      </c>
      <c r="AN23" s="139">
        <f t="shared" si="0"/>
        <v>0</v>
      </c>
      <c r="AO23" s="139">
        <f t="shared" si="0"/>
        <v>0</v>
      </c>
      <c r="AP23" s="139">
        <f t="shared" si="0"/>
        <v>0</v>
      </c>
      <c r="AQ23" s="139">
        <f t="shared" si="0"/>
        <v>0</v>
      </c>
      <c r="AR23" s="139">
        <f t="shared" si="0"/>
        <v>0</v>
      </c>
      <c r="AS23" s="139">
        <f t="shared" si="0"/>
        <v>0</v>
      </c>
      <c r="AT23" s="139">
        <f t="shared" si="0"/>
        <v>0</v>
      </c>
      <c r="AU23" s="139">
        <f t="shared" si="0"/>
        <v>0</v>
      </c>
      <c r="AV23" s="139">
        <f t="shared" si="0"/>
        <v>0</v>
      </c>
      <c r="AW23" s="139">
        <f t="shared" si="0"/>
        <v>0</v>
      </c>
      <c r="AX23" s="139">
        <f t="shared" si="0"/>
        <v>0</v>
      </c>
      <c r="AY23" s="139">
        <f t="shared" si="0"/>
        <v>0</v>
      </c>
      <c r="AZ23" s="139">
        <f t="shared" si="0"/>
        <v>0</v>
      </c>
      <c r="BA23" s="139">
        <f t="shared" si="0"/>
        <v>0</v>
      </c>
      <c r="BB23" s="139">
        <f t="shared" si="0"/>
        <v>0</v>
      </c>
      <c r="BC23" s="139">
        <f t="shared" si="0"/>
        <v>0</v>
      </c>
      <c r="BD23" s="139">
        <f t="shared" si="0"/>
        <v>0</v>
      </c>
      <c r="BE23" s="139">
        <f t="shared" si="0"/>
        <v>0</v>
      </c>
    </row>
    <row r="24" spans="1:57">
      <c r="A24" s="341" t="s">
        <v>312</v>
      </c>
      <c r="B24" s="135" t="s">
        <v>194</v>
      </c>
      <c r="C24" s="168"/>
      <c r="D24" s="36" t="s">
        <v>196</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1:57">
      <c r="A25" s="341"/>
      <c r="B25" s="135" t="s">
        <v>197</v>
      </c>
      <c r="C25" s="168"/>
      <c r="D25" s="36" t="s">
        <v>196</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1:57">
      <c r="A26" s="341"/>
      <c r="B26" s="135" t="s">
        <v>198</v>
      </c>
      <c r="C26" s="173" t="s">
        <v>195</v>
      </c>
      <c r="D26" s="36" t="s">
        <v>196</v>
      </c>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row>
    <row r="27" spans="1:57">
      <c r="A27" s="341"/>
      <c r="B27" s="135" t="s">
        <v>198</v>
      </c>
      <c r="C27" s="173" t="s">
        <v>195</v>
      </c>
      <c r="D27" s="36" t="s">
        <v>196</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1:57">
      <c r="A28" s="341"/>
      <c r="B28" s="135" t="s">
        <v>198</v>
      </c>
      <c r="C28" s="173" t="s">
        <v>195</v>
      </c>
      <c r="D28" s="36" t="s">
        <v>196</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1:57">
      <c r="A29" s="341"/>
      <c r="B29" s="135" t="s">
        <v>198</v>
      </c>
      <c r="C29" s="173" t="s">
        <v>195</v>
      </c>
      <c r="D29" s="36" t="s">
        <v>196</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1:57">
      <c r="A30" s="342"/>
      <c r="B30" s="135" t="s">
        <v>315</v>
      </c>
      <c r="C30" s="168"/>
      <c r="D30" s="36" t="s">
        <v>196</v>
      </c>
      <c r="E30" s="176">
        <f>SUM(E24:E29)</f>
        <v>0</v>
      </c>
      <c r="F30" s="176">
        <f t="shared" ref="F30:BE30" si="1">SUM(F24:F29)</f>
        <v>0</v>
      </c>
      <c r="G30" s="176">
        <f t="shared" si="1"/>
        <v>0</v>
      </c>
      <c r="H30" s="176">
        <f t="shared" si="1"/>
        <v>0</v>
      </c>
      <c r="I30" s="176">
        <f t="shared" si="1"/>
        <v>0</v>
      </c>
      <c r="J30" s="176">
        <f t="shared" si="1"/>
        <v>0</v>
      </c>
      <c r="K30" s="176">
        <f t="shared" si="1"/>
        <v>0</v>
      </c>
      <c r="L30" s="176">
        <f t="shared" si="1"/>
        <v>0</v>
      </c>
      <c r="M30" s="176">
        <f t="shared" si="1"/>
        <v>0</v>
      </c>
      <c r="N30" s="176">
        <f t="shared" si="1"/>
        <v>0</v>
      </c>
      <c r="O30" s="176">
        <f t="shared" si="1"/>
        <v>0</v>
      </c>
      <c r="P30" s="176">
        <f t="shared" si="1"/>
        <v>0</v>
      </c>
      <c r="Q30" s="176">
        <f t="shared" si="1"/>
        <v>0</v>
      </c>
      <c r="R30" s="176">
        <f t="shared" si="1"/>
        <v>0</v>
      </c>
      <c r="S30" s="176">
        <f t="shared" si="1"/>
        <v>0</v>
      </c>
      <c r="T30" s="176">
        <f t="shared" si="1"/>
        <v>0</v>
      </c>
      <c r="U30" s="176">
        <f t="shared" si="1"/>
        <v>0</v>
      </c>
      <c r="V30" s="176">
        <f t="shared" si="1"/>
        <v>0</v>
      </c>
      <c r="W30" s="176">
        <f t="shared" si="1"/>
        <v>0</v>
      </c>
      <c r="X30" s="176">
        <f t="shared" si="1"/>
        <v>0</v>
      </c>
      <c r="Y30" s="176">
        <f t="shared" si="1"/>
        <v>0</v>
      </c>
      <c r="Z30" s="176">
        <f t="shared" si="1"/>
        <v>0</v>
      </c>
      <c r="AA30" s="176">
        <f t="shared" si="1"/>
        <v>0</v>
      </c>
      <c r="AB30" s="176">
        <f t="shared" si="1"/>
        <v>0</v>
      </c>
      <c r="AC30" s="176">
        <f t="shared" si="1"/>
        <v>0</v>
      </c>
      <c r="AD30" s="176">
        <f t="shared" si="1"/>
        <v>0</v>
      </c>
      <c r="AE30" s="176">
        <f t="shared" si="1"/>
        <v>0</v>
      </c>
      <c r="AF30" s="176">
        <f t="shared" si="1"/>
        <v>0</v>
      </c>
      <c r="AG30" s="176">
        <f t="shared" si="1"/>
        <v>0</v>
      </c>
      <c r="AH30" s="176">
        <f t="shared" si="1"/>
        <v>0</v>
      </c>
      <c r="AI30" s="176">
        <f t="shared" si="1"/>
        <v>0</v>
      </c>
      <c r="AJ30" s="176">
        <f t="shared" si="1"/>
        <v>0</v>
      </c>
      <c r="AK30" s="176">
        <f t="shared" si="1"/>
        <v>0</v>
      </c>
      <c r="AL30" s="176">
        <f t="shared" si="1"/>
        <v>0</v>
      </c>
      <c r="AM30" s="176">
        <f t="shared" si="1"/>
        <v>0</v>
      </c>
      <c r="AN30" s="176">
        <f t="shared" si="1"/>
        <v>0</v>
      </c>
      <c r="AO30" s="176">
        <f t="shared" si="1"/>
        <v>0</v>
      </c>
      <c r="AP30" s="176">
        <f t="shared" si="1"/>
        <v>0</v>
      </c>
      <c r="AQ30" s="176">
        <f t="shared" si="1"/>
        <v>0</v>
      </c>
      <c r="AR30" s="176">
        <f t="shared" si="1"/>
        <v>0</v>
      </c>
      <c r="AS30" s="176">
        <f t="shared" si="1"/>
        <v>0</v>
      </c>
      <c r="AT30" s="176">
        <f t="shared" si="1"/>
        <v>0</v>
      </c>
      <c r="AU30" s="176">
        <f t="shared" si="1"/>
        <v>0</v>
      </c>
      <c r="AV30" s="176">
        <f t="shared" si="1"/>
        <v>0</v>
      </c>
      <c r="AW30" s="176">
        <f t="shared" si="1"/>
        <v>0</v>
      </c>
      <c r="AX30" s="176">
        <f t="shared" si="1"/>
        <v>0</v>
      </c>
      <c r="AY30" s="176">
        <f t="shared" si="1"/>
        <v>0</v>
      </c>
      <c r="AZ30" s="176">
        <f t="shared" si="1"/>
        <v>0</v>
      </c>
      <c r="BA30" s="176">
        <f t="shared" si="1"/>
        <v>0</v>
      </c>
      <c r="BB30" s="176">
        <f t="shared" si="1"/>
        <v>0</v>
      </c>
      <c r="BC30" s="176">
        <f t="shared" si="1"/>
        <v>0</v>
      </c>
      <c r="BD30" s="176">
        <f t="shared" si="1"/>
        <v>0</v>
      </c>
      <c r="BE30" s="176">
        <f t="shared" si="1"/>
        <v>0</v>
      </c>
    </row>
    <row r="31" spans="1:57" ht="16.5" thickBot="1">
      <c r="A31" s="177"/>
      <c r="B31" s="178" t="s">
        <v>316</v>
      </c>
      <c r="C31" s="179" t="s">
        <v>317</v>
      </c>
      <c r="D31" s="178" t="s">
        <v>196</v>
      </c>
      <c r="E31" s="139">
        <f>E23+E30</f>
        <v>0</v>
      </c>
      <c r="F31" s="139">
        <f t="shared" ref="F31:BE31" si="2">F23+F30</f>
        <v>0</v>
      </c>
      <c r="G31" s="139">
        <f t="shared" si="2"/>
        <v>0</v>
      </c>
      <c r="H31" s="139">
        <f t="shared" si="2"/>
        <v>0</v>
      </c>
      <c r="I31" s="139">
        <f t="shared" si="2"/>
        <v>0</v>
      </c>
      <c r="J31" s="139">
        <f t="shared" si="2"/>
        <v>0</v>
      </c>
      <c r="K31" s="139">
        <f t="shared" si="2"/>
        <v>0</v>
      </c>
      <c r="L31" s="139">
        <f t="shared" si="2"/>
        <v>0</v>
      </c>
      <c r="M31" s="139">
        <f t="shared" si="2"/>
        <v>0</v>
      </c>
      <c r="N31" s="139">
        <f t="shared" si="2"/>
        <v>0</v>
      </c>
      <c r="O31" s="139">
        <f t="shared" si="2"/>
        <v>0</v>
      </c>
      <c r="P31" s="139">
        <f t="shared" si="2"/>
        <v>0</v>
      </c>
      <c r="Q31" s="139">
        <f t="shared" si="2"/>
        <v>0</v>
      </c>
      <c r="R31" s="139">
        <f t="shared" si="2"/>
        <v>0</v>
      </c>
      <c r="S31" s="139">
        <f t="shared" si="2"/>
        <v>0</v>
      </c>
      <c r="T31" s="139">
        <f t="shared" si="2"/>
        <v>0</v>
      </c>
      <c r="U31" s="139">
        <f t="shared" si="2"/>
        <v>0</v>
      </c>
      <c r="V31" s="139">
        <f t="shared" si="2"/>
        <v>0</v>
      </c>
      <c r="W31" s="139">
        <f t="shared" si="2"/>
        <v>0</v>
      </c>
      <c r="X31" s="139">
        <f t="shared" si="2"/>
        <v>0</v>
      </c>
      <c r="Y31" s="139">
        <f t="shared" si="2"/>
        <v>0</v>
      </c>
      <c r="Z31" s="139">
        <f t="shared" si="2"/>
        <v>0</v>
      </c>
      <c r="AA31" s="139">
        <f t="shared" si="2"/>
        <v>0</v>
      </c>
      <c r="AB31" s="139">
        <f t="shared" si="2"/>
        <v>0</v>
      </c>
      <c r="AC31" s="139">
        <f t="shared" si="2"/>
        <v>0</v>
      </c>
      <c r="AD31" s="139">
        <f t="shared" si="2"/>
        <v>0</v>
      </c>
      <c r="AE31" s="139">
        <f t="shared" si="2"/>
        <v>0</v>
      </c>
      <c r="AF31" s="139">
        <f t="shared" si="2"/>
        <v>0</v>
      </c>
      <c r="AG31" s="139">
        <f t="shared" si="2"/>
        <v>0</v>
      </c>
      <c r="AH31" s="139">
        <f t="shared" si="2"/>
        <v>0</v>
      </c>
      <c r="AI31" s="139">
        <f t="shared" si="2"/>
        <v>0</v>
      </c>
      <c r="AJ31" s="139">
        <f t="shared" si="2"/>
        <v>0</v>
      </c>
      <c r="AK31" s="139">
        <f t="shared" si="2"/>
        <v>0</v>
      </c>
      <c r="AL31" s="139">
        <f t="shared" si="2"/>
        <v>0</v>
      </c>
      <c r="AM31" s="139">
        <f t="shared" si="2"/>
        <v>0</v>
      </c>
      <c r="AN31" s="139">
        <f t="shared" si="2"/>
        <v>0</v>
      </c>
      <c r="AO31" s="139">
        <f t="shared" si="2"/>
        <v>0</v>
      </c>
      <c r="AP31" s="139">
        <f t="shared" si="2"/>
        <v>0</v>
      </c>
      <c r="AQ31" s="139">
        <f t="shared" si="2"/>
        <v>0</v>
      </c>
      <c r="AR31" s="139">
        <f t="shared" si="2"/>
        <v>0</v>
      </c>
      <c r="AS31" s="139">
        <f t="shared" si="2"/>
        <v>0</v>
      </c>
      <c r="AT31" s="139">
        <f t="shared" si="2"/>
        <v>0</v>
      </c>
      <c r="AU31" s="139">
        <f t="shared" si="2"/>
        <v>0</v>
      </c>
      <c r="AV31" s="139">
        <f t="shared" si="2"/>
        <v>0</v>
      </c>
      <c r="AW31" s="139">
        <f t="shared" si="2"/>
        <v>0</v>
      </c>
      <c r="AX31" s="139">
        <f t="shared" si="2"/>
        <v>0</v>
      </c>
      <c r="AY31" s="139">
        <f t="shared" si="2"/>
        <v>0</v>
      </c>
      <c r="AZ31" s="139">
        <f t="shared" si="2"/>
        <v>0</v>
      </c>
      <c r="BA31" s="139">
        <f t="shared" si="2"/>
        <v>0</v>
      </c>
      <c r="BB31" s="139">
        <f t="shared" si="2"/>
        <v>0</v>
      </c>
      <c r="BC31" s="139">
        <f t="shared" si="2"/>
        <v>0</v>
      </c>
      <c r="BD31" s="139">
        <f t="shared" si="2"/>
        <v>0</v>
      </c>
      <c r="BE31" s="139">
        <f t="shared" si="2"/>
        <v>0</v>
      </c>
    </row>
    <row r="32" spans="1:57">
      <c r="A32" s="180"/>
      <c r="B32" s="36" t="s">
        <v>318</v>
      </c>
      <c r="C32" s="168" t="s">
        <v>319</v>
      </c>
      <c r="D32" s="36" t="s">
        <v>223</v>
      </c>
      <c r="E32" s="181">
        <v>0.7</v>
      </c>
      <c r="F32" s="181">
        <v>0.7</v>
      </c>
      <c r="G32" s="181">
        <v>0.7</v>
      </c>
      <c r="H32" s="181">
        <v>0.7</v>
      </c>
      <c r="I32" s="181">
        <v>0.7</v>
      </c>
      <c r="J32" s="181">
        <v>0.7</v>
      </c>
      <c r="K32" s="181">
        <v>0.7</v>
      </c>
      <c r="L32" s="181">
        <v>0.7</v>
      </c>
      <c r="M32" s="181">
        <v>0.7</v>
      </c>
      <c r="N32" s="181">
        <v>0.7</v>
      </c>
      <c r="O32" s="181">
        <v>0.7</v>
      </c>
      <c r="P32" s="181">
        <v>0.7</v>
      </c>
      <c r="Q32" s="181">
        <v>0.7</v>
      </c>
      <c r="R32" s="181">
        <v>0.7</v>
      </c>
      <c r="S32" s="181">
        <v>0.7</v>
      </c>
      <c r="T32" s="181">
        <v>0.7</v>
      </c>
      <c r="U32" s="181">
        <v>0.7</v>
      </c>
      <c r="V32" s="181">
        <v>0.7</v>
      </c>
      <c r="W32" s="181">
        <v>0.7</v>
      </c>
      <c r="X32" s="181">
        <v>0.7</v>
      </c>
      <c r="Y32" s="181">
        <v>0.7</v>
      </c>
      <c r="Z32" s="181">
        <v>0.7</v>
      </c>
      <c r="AA32" s="181">
        <v>0.7</v>
      </c>
      <c r="AB32" s="181">
        <v>0.7</v>
      </c>
      <c r="AC32" s="181">
        <v>0.7</v>
      </c>
      <c r="AD32" s="181">
        <v>0.7</v>
      </c>
      <c r="AE32" s="181">
        <v>0.7</v>
      </c>
      <c r="AF32" s="181">
        <v>0.7</v>
      </c>
      <c r="AG32" s="181">
        <v>0.7</v>
      </c>
      <c r="AH32" s="181">
        <v>0.7</v>
      </c>
      <c r="AI32" s="181">
        <v>0.7</v>
      </c>
      <c r="AJ32" s="181">
        <v>0.7</v>
      </c>
      <c r="AK32" s="181">
        <v>0.7</v>
      </c>
      <c r="AL32" s="181">
        <v>0.7</v>
      </c>
      <c r="AM32" s="181">
        <v>0.7</v>
      </c>
      <c r="AN32" s="181">
        <v>0.7</v>
      </c>
      <c r="AO32" s="181">
        <v>0.7</v>
      </c>
      <c r="AP32" s="181">
        <v>0.7</v>
      </c>
      <c r="AQ32" s="181">
        <v>0.7</v>
      </c>
      <c r="AR32" s="181">
        <v>0.7</v>
      </c>
      <c r="AS32" s="181">
        <v>0.7</v>
      </c>
      <c r="AT32" s="181">
        <v>0.7</v>
      </c>
      <c r="AU32" s="181">
        <v>0.7</v>
      </c>
      <c r="AV32" s="181">
        <v>0.7</v>
      </c>
      <c r="AW32" s="181">
        <v>0.7</v>
      </c>
    </row>
    <row r="33" spans="1:57">
      <c r="A33" s="180"/>
      <c r="B33" s="36" t="s">
        <v>320</v>
      </c>
      <c r="C33" s="36" t="s">
        <v>321</v>
      </c>
      <c r="D33" s="36" t="s">
        <v>196</v>
      </c>
      <c r="E33" s="140">
        <f>E31*E32</f>
        <v>0</v>
      </c>
      <c r="F33" s="140">
        <f t="shared" ref="F33:AW33" si="3">F31*F32</f>
        <v>0</v>
      </c>
      <c r="G33" s="140">
        <f t="shared" si="3"/>
        <v>0</v>
      </c>
      <c r="H33" s="140">
        <f t="shared" si="3"/>
        <v>0</v>
      </c>
      <c r="I33" s="140">
        <f t="shared" si="3"/>
        <v>0</v>
      </c>
      <c r="J33" s="140">
        <f t="shared" si="3"/>
        <v>0</v>
      </c>
      <c r="K33" s="140">
        <f t="shared" si="3"/>
        <v>0</v>
      </c>
      <c r="L33" s="140">
        <f t="shared" si="3"/>
        <v>0</v>
      </c>
      <c r="M33" s="140">
        <f t="shared" si="3"/>
        <v>0</v>
      </c>
      <c r="N33" s="140">
        <f t="shared" si="3"/>
        <v>0</v>
      </c>
      <c r="O33" s="140">
        <f t="shared" si="3"/>
        <v>0</v>
      </c>
      <c r="P33" s="140">
        <f t="shared" si="3"/>
        <v>0</v>
      </c>
      <c r="Q33" s="140">
        <f t="shared" si="3"/>
        <v>0</v>
      </c>
      <c r="R33" s="140">
        <f t="shared" si="3"/>
        <v>0</v>
      </c>
      <c r="S33" s="140">
        <f t="shared" si="3"/>
        <v>0</v>
      </c>
      <c r="T33" s="140">
        <f t="shared" si="3"/>
        <v>0</v>
      </c>
      <c r="U33" s="140">
        <f t="shared" si="3"/>
        <v>0</v>
      </c>
      <c r="V33" s="140">
        <f t="shared" si="3"/>
        <v>0</v>
      </c>
      <c r="W33" s="140">
        <f t="shared" si="3"/>
        <v>0</v>
      </c>
      <c r="X33" s="140">
        <f t="shared" si="3"/>
        <v>0</v>
      </c>
      <c r="Y33" s="140">
        <f t="shared" si="3"/>
        <v>0</v>
      </c>
      <c r="Z33" s="140">
        <f t="shared" si="3"/>
        <v>0</v>
      </c>
      <c r="AA33" s="140">
        <f t="shared" si="3"/>
        <v>0</v>
      </c>
      <c r="AB33" s="140">
        <f t="shared" si="3"/>
        <v>0</v>
      </c>
      <c r="AC33" s="140">
        <f t="shared" si="3"/>
        <v>0</v>
      </c>
      <c r="AD33" s="140">
        <f t="shared" si="3"/>
        <v>0</v>
      </c>
      <c r="AE33" s="140">
        <f t="shared" si="3"/>
        <v>0</v>
      </c>
      <c r="AF33" s="140">
        <f t="shared" si="3"/>
        <v>0</v>
      </c>
      <c r="AG33" s="140">
        <f t="shared" si="3"/>
        <v>0</v>
      </c>
      <c r="AH33" s="140">
        <f t="shared" si="3"/>
        <v>0</v>
      </c>
      <c r="AI33" s="140">
        <f t="shared" si="3"/>
        <v>0</v>
      </c>
      <c r="AJ33" s="140">
        <f t="shared" si="3"/>
        <v>0</v>
      </c>
      <c r="AK33" s="140">
        <f t="shared" si="3"/>
        <v>0</v>
      </c>
      <c r="AL33" s="140">
        <f t="shared" si="3"/>
        <v>0</v>
      </c>
      <c r="AM33" s="140">
        <f t="shared" si="3"/>
        <v>0</v>
      </c>
      <c r="AN33" s="140">
        <f t="shared" si="3"/>
        <v>0</v>
      </c>
      <c r="AO33" s="140">
        <f t="shared" si="3"/>
        <v>0</v>
      </c>
      <c r="AP33" s="140">
        <f t="shared" si="3"/>
        <v>0</v>
      </c>
      <c r="AQ33" s="140">
        <f t="shared" si="3"/>
        <v>0</v>
      </c>
      <c r="AR33" s="140">
        <f t="shared" si="3"/>
        <v>0</v>
      </c>
      <c r="AS33" s="140">
        <f t="shared" si="3"/>
        <v>0</v>
      </c>
      <c r="AT33" s="140">
        <f t="shared" si="3"/>
        <v>0</v>
      </c>
      <c r="AU33" s="140">
        <f t="shared" si="3"/>
        <v>0</v>
      </c>
      <c r="AV33" s="140">
        <f t="shared" si="3"/>
        <v>0</v>
      </c>
      <c r="AW33" s="140">
        <f t="shared" si="3"/>
        <v>0</v>
      </c>
      <c r="AX33" s="140"/>
      <c r="AY33" s="140"/>
      <c r="AZ33" s="140"/>
      <c r="BA33" s="140"/>
      <c r="BB33" s="140"/>
      <c r="BC33" s="140"/>
      <c r="BD33" s="140"/>
    </row>
    <row r="34" spans="1:57" ht="16.149999999999999" customHeight="1">
      <c r="A34" s="180"/>
      <c r="B34" s="36" t="s">
        <v>322</v>
      </c>
      <c r="C34" s="36" t="s">
        <v>323</v>
      </c>
      <c r="D34" s="36" t="s">
        <v>196</v>
      </c>
      <c r="E34" s="140">
        <f>E31-E33</f>
        <v>0</v>
      </c>
      <c r="F34" s="140">
        <f t="shared" ref="F34:AW34" si="4">F31-F33</f>
        <v>0</v>
      </c>
      <c r="G34" s="140">
        <f t="shared" si="4"/>
        <v>0</v>
      </c>
      <c r="H34" s="140">
        <f t="shared" si="4"/>
        <v>0</v>
      </c>
      <c r="I34" s="140">
        <f t="shared" si="4"/>
        <v>0</v>
      </c>
      <c r="J34" s="140">
        <f t="shared" si="4"/>
        <v>0</v>
      </c>
      <c r="K34" s="140">
        <f t="shared" si="4"/>
        <v>0</v>
      </c>
      <c r="L34" s="140">
        <f t="shared" si="4"/>
        <v>0</v>
      </c>
      <c r="M34" s="140">
        <f t="shared" si="4"/>
        <v>0</v>
      </c>
      <c r="N34" s="140">
        <f t="shared" si="4"/>
        <v>0</v>
      </c>
      <c r="O34" s="140">
        <f t="shared" si="4"/>
        <v>0</v>
      </c>
      <c r="P34" s="140">
        <f t="shared" si="4"/>
        <v>0</v>
      </c>
      <c r="Q34" s="140">
        <f t="shared" si="4"/>
        <v>0</v>
      </c>
      <c r="R34" s="140">
        <f t="shared" si="4"/>
        <v>0</v>
      </c>
      <c r="S34" s="140">
        <f t="shared" si="4"/>
        <v>0</v>
      </c>
      <c r="T34" s="140">
        <f t="shared" si="4"/>
        <v>0</v>
      </c>
      <c r="U34" s="140">
        <f t="shared" si="4"/>
        <v>0</v>
      </c>
      <c r="V34" s="140">
        <f t="shared" si="4"/>
        <v>0</v>
      </c>
      <c r="W34" s="140">
        <f t="shared" si="4"/>
        <v>0</v>
      </c>
      <c r="X34" s="140">
        <f t="shared" si="4"/>
        <v>0</v>
      </c>
      <c r="Y34" s="140">
        <f t="shared" si="4"/>
        <v>0</v>
      </c>
      <c r="Z34" s="140">
        <f t="shared" si="4"/>
        <v>0</v>
      </c>
      <c r="AA34" s="140">
        <f t="shared" si="4"/>
        <v>0</v>
      </c>
      <c r="AB34" s="140">
        <f t="shared" si="4"/>
        <v>0</v>
      </c>
      <c r="AC34" s="140">
        <f t="shared" si="4"/>
        <v>0</v>
      </c>
      <c r="AD34" s="140">
        <f t="shared" si="4"/>
        <v>0</v>
      </c>
      <c r="AE34" s="140">
        <f t="shared" si="4"/>
        <v>0</v>
      </c>
      <c r="AF34" s="140">
        <f t="shared" si="4"/>
        <v>0</v>
      </c>
      <c r="AG34" s="140">
        <f t="shared" si="4"/>
        <v>0</v>
      </c>
      <c r="AH34" s="140">
        <f t="shared" si="4"/>
        <v>0</v>
      </c>
      <c r="AI34" s="140">
        <f t="shared" si="4"/>
        <v>0</v>
      </c>
      <c r="AJ34" s="140">
        <f t="shared" si="4"/>
        <v>0</v>
      </c>
      <c r="AK34" s="140">
        <f t="shared" si="4"/>
        <v>0</v>
      </c>
      <c r="AL34" s="140">
        <f t="shared" si="4"/>
        <v>0</v>
      </c>
      <c r="AM34" s="140">
        <f t="shared" si="4"/>
        <v>0</v>
      </c>
      <c r="AN34" s="140">
        <f t="shared" si="4"/>
        <v>0</v>
      </c>
      <c r="AO34" s="140">
        <f t="shared" si="4"/>
        <v>0</v>
      </c>
      <c r="AP34" s="140">
        <f t="shared" si="4"/>
        <v>0</v>
      </c>
      <c r="AQ34" s="140">
        <f t="shared" si="4"/>
        <v>0</v>
      </c>
      <c r="AR34" s="140">
        <f t="shared" si="4"/>
        <v>0</v>
      </c>
      <c r="AS34" s="140">
        <f t="shared" si="4"/>
        <v>0</v>
      </c>
      <c r="AT34" s="140">
        <f t="shared" si="4"/>
        <v>0</v>
      </c>
      <c r="AU34" s="140">
        <f t="shared" si="4"/>
        <v>0</v>
      </c>
      <c r="AV34" s="140">
        <f t="shared" si="4"/>
        <v>0</v>
      </c>
      <c r="AW34" s="140">
        <f t="shared" si="4"/>
        <v>0</v>
      </c>
      <c r="AX34" s="140"/>
      <c r="AY34" s="140"/>
      <c r="AZ34" s="140"/>
      <c r="BA34" s="140"/>
      <c r="BB34" s="140"/>
      <c r="BC34" s="140"/>
      <c r="BD34" s="140"/>
    </row>
    <row r="35" spans="1:57" ht="16.5" hidden="1" customHeight="1" outlineLevel="1">
      <c r="A35" s="180"/>
      <c r="B35" s="36" t="s">
        <v>324</v>
      </c>
      <c r="C35" s="36" t="s">
        <v>325</v>
      </c>
      <c r="D35" s="36" t="s">
        <v>196</v>
      </c>
      <c r="F35" s="140">
        <f>$E$33/'Fixed Data'!$E$13</f>
        <v>0</v>
      </c>
      <c r="G35" s="140">
        <f>$E$33/'Fixed Data'!$E$13</f>
        <v>0</v>
      </c>
      <c r="H35" s="140">
        <f>$E$33/'Fixed Data'!$E$13</f>
        <v>0</v>
      </c>
      <c r="I35" s="140">
        <f>$E$33/'Fixed Data'!$E$13</f>
        <v>0</v>
      </c>
      <c r="J35" s="140">
        <f>$E$33/'Fixed Data'!$E$13</f>
        <v>0</v>
      </c>
      <c r="K35" s="140">
        <f>$E$33/'Fixed Data'!$E$13</f>
        <v>0</v>
      </c>
      <c r="L35" s="140">
        <f>$E$33/'Fixed Data'!$E$13</f>
        <v>0</v>
      </c>
      <c r="M35" s="140">
        <f>$E$33/'Fixed Data'!$E$13</f>
        <v>0</v>
      </c>
      <c r="N35" s="140">
        <f>$E$33/'Fixed Data'!$E$13</f>
        <v>0</v>
      </c>
      <c r="O35" s="140">
        <f>$E$33/'Fixed Data'!$E$13</f>
        <v>0</v>
      </c>
      <c r="P35" s="140">
        <f>$E$33/'Fixed Data'!$E$13</f>
        <v>0</v>
      </c>
      <c r="Q35" s="140">
        <f>$E$33/'Fixed Data'!$E$13</f>
        <v>0</v>
      </c>
      <c r="R35" s="140">
        <f>$E$33/'Fixed Data'!$E$13</f>
        <v>0</v>
      </c>
      <c r="S35" s="140">
        <f>$E$33/'Fixed Data'!$E$13</f>
        <v>0</v>
      </c>
      <c r="T35" s="140">
        <f>$E$33/'Fixed Data'!$E$13</f>
        <v>0</v>
      </c>
      <c r="U35" s="140">
        <f>$E$33/'Fixed Data'!$E$13</f>
        <v>0</v>
      </c>
      <c r="V35" s="140">
        <f>$E$33/'Fixed Data'!$E$13</f>
        <v>0</v>
      </c>
      <c r="W35" s="140">
        <f>$E$33/'Fixed Data'!$E$13</f>
        <v>0</v>
      </c>
      <c r="X35" s="140">
        <f>$E$33/'Fixed Data'!$E$13</f>
        <v>0</v>
      </c>
      <c r="Y35" s="140">
        <f>$E$33/'Fixed Data'!$E$13</f>
        <v>0</v>
      </c>
      <c r="Z35" s="140">
        <f>$E$33/'Fixed Data'!$E$13</f>
        <v>0</v>
      </c>
      <c r="AA35" s="140">
        <f>$E$33/'Fixed Data'!$E$13</f>
        <v>0</v>
      </c>
      <c r="AB35" s="140">
        <f>$E$33/'Fixed Data'!$E$13</f>
        <v>0</v>
      </c>
      <c r="AC35" s="140">
        <f>$E$33/'Fixed Data'!$E$13</f>
        <v>0</v>
      </c>
      <c r="AD35" s="140">
        <f>$E$33/'Fixed Data'!$E$13</f>
        <v>0</v>
      </c>
      <c r="AE35" s="140">
        <f>$E$33/'Fixed Data'!$E$13</f>
        <v>0</v>
      </c>
      <c r="AF35" s="140">
        <f>$E$33/'Fixed Data'!$E$13</f>
        <v>0</v>
      </c>
      <c r="AG35" s="140">
        <f>$E$33/'Fixed Data'!$E$13</f>
        <v>0</v>
      </c>
      <c r="AH35" s="140">
        <f>$E$33/'Fixed Data'!$E$13</f>
        <v>0</v>
      </c>
      <c r="AI35" s="140">
        <f>$E$33/'Fixed Data'!$E$13</f>
        <v>0</v>
      </c>
      <c r="AJ35" s="140">
        <f>$E$33/'Fixed Data'!$E$13</f>
        <v>0</v>
      </c>
      <c r="AK35" s="140">
        <f>$E$33/'Fixed Data'!$E$13</f>
        <v>0</v>
      </c>
      <c r="AL35" s="140">
        <f>$E$33/'Fixed Data'!$E$13</f>
        <v>0</v>
      </c>
      <c r="AM35" s="140">
        <f>$E$33/'Fixed Data'!$E$13</f>
        <v>0</v>
      </c>
      <c r="AN35" s="140">
        <f>$E$33/'Fixed Data'!$E$13</f>
        <v>0</v>
      </c>
      <c r="AO35" s="140">
        <f>$E$33/'Fixed Data'!$E$13</f>
        <v>0</v>
      </c>
      <c r="AP35" s="140">
        <f>$E$33/'Fixed Data'!$E$13</f>
        <v>0</v>
      </c>
      <c r="AQ35" s="140">
        <f>$E$33/'Fixed Data'!$E$13</f>
        <v>0</v>
      </c>
      <c r="AR35" s="140">
        <f>$E$33/'Fixed Data'!$E$13</f>
        <v>0</v>
      </c>
      <c r="AS35" s="140">
        <f>$E$33/'Fixed Data'!$E$13</f>
        <v>0</v>
      </c>
      <c r="AT35" s="140">
        <f>$E$33/'Fixed Data'!$E$13</f>
        <v>0</v>
      </c>
      <c r="AU35" s="140">
        <f>$E$33/'Fixed Data'!$E$13</f>
        <v>0</v>
      </c>
      <c r="AV35" s="140">
        <f>$E$33/'Fixed Data'!$E$13</f>
        <v>0</v>
      </c>
      <c r="AW35" s="140">
        <f>$E$33/'Fixed Data'!$E$13</f>
        <v>0</v>
      </c>
      <c r="AX35" s="140">
        <f>$E$33/'Fixed Data'!$E$13</f>
        <v>0</v>
      </c>
      <c r="AY35" s="140"/>
      <c r="AZ35" s="140"/>
      <c r="BA35" s="140"/>
      <c r="BB35" s="140"/>
      <c r="BC35" s="140"/>
      <c r="BD35" s="140"/>
    </row>
    <row r="36" spans="1:57" ht="16.5" hidden="1" customHeight="1" outlineLevel="1">
      <c r="A36" s="180"/>
      <c r="B36" s="36" t="s">
        <v>326</v>
      </c>
      <c r="C36" s="36" t="s">
        <v>327</v>
      </c>
      <c r="D36" s="36" t="s">
        <v>196</v>
      </c>
      <c r="F36" s="140"/>
      <c r="G36" s="140">
        <f>$F$33/'Fixed Data'!$E$13</f>
        <v>0</v>
      </c>
      <c r="H36" s="140">
        <f>$F$33/'Fixed Data'!$E$13</f>
        <v>0</v>
      </c>
      <c r="I36" s="140">
        <f>$F$33/'Fixed Data'!$E$13</f>
        <v>0</v>
      </c>
      <c r="J36" s="140">
        <f>$F$33/'Fixed Data'!$E$13</f>
        <v>0</v>
      </c>
      <c r="K36" s="140">
        <f>$F$33/'Fixed Data'!$E$13</f>
        <v>0</v>
      </c>
      <c r="L36" s="140">
        <f>$F$33/'Fixed Data'!$E$13</f>
        <v>0</v>
      </c>
      <c r="M36" s="140">
        <f>$F$33/'Fixed Data'!$E$13</f>
        <v>0</v>
      </c>
      <c r="N36" s="140">
        <f>$F$33/'Fixed Data'!$E$13</f>
        <v>0</v>
      </c>
      <c r="O36" s="140">
        <f>$F$33/'Fixed Data'!$E$13</f>
        <v>0</v>
      </c>
      <c r="P36" s="140">
        <f>$F$33/'Fixed Data'!$E$13</f>
        <v>0</v>
      </c>
      <c r="Q36" s="140">
        <f>$F$33/'Fixed Data'!$E$13</f>
        <v>0</v>
      </c>
      <c r="R36" s="140">
        <f>$F$33/'Fixed Data'!$E$13</f>
        <v>0</v>
      </c>
      <c r="S36" s="140">
        <f>$F$33/'Fixed Data'!$E$13</f>
        <v>0</v>
      </c>
      <c r="T36" s="140">
        <f>$F$33/'Fixed Data'!$E$13</f>
        <v>0</v>
      </c>
      <c r="U36" s="140">
        <f>$F$33/'Fixed Data'!$E$13</f>
        <v>0</v>
      </c>
      <c r="V36" s="140">
        <f>$F$33/'Fixed Data'!$E$13</f>
        <v>0</v>
      </c>
      <c r="W36" s="140">
        <f>$F$33/'Fixed Data'!$E$13</f>
        <v>0</v>
      </c>
      <c r="X36" s="140">
        <f>$F$33/'Fixed Data'!$E$13</f>
        <v>0</v>
      </c>
      <c r="Y36" s="140">
        <f>$F$33/'Fixed Data'!$E$13</f>
        <v>0</v>
      </c>
      <c r="Z36" s="140">
        <f>$F$33/'Fixed Data'!$E$13</f>
        <v>0</v>
      </c>
      <c r="AA36" s="140">
        <f>$F$33/'Fixed Data'!$E$13</f>
        <v>0</v>
      </c>
      <c r="AB36" s="140">
        <f>$F$33/'Fixed Data'!$E$13</f>
        <v>0</v>
      </c>
      <c r="AC36" s="140">
        <f>$F$33/'Fixed Data'!$E$13</f>
        <v>0</v>
      </c>
      <c r="AD36" s="140">
        <f>$F$33/'Fixed Data'!$E$13</f>
        <v>0</v>
      </c>
      <c r="AE36" s="140">
        <f>$F$33/'Fixed Data'!$E$13</f>
        <v>0</v>
      </c>
      <c r="AF36" s="140">
        <f>$F$33/'Fixed Data'!$E$13</f>
        <v>0</v>
      </c>
      <c r="AG36" s="140">
        <f>$F$33/'Fixed Data'!$E$13</f>
        <v>0</v>
      </c>
      <c r="AH36" s="140">
        <f>$F$33/'Fixed Data'!$E$13</f>
        <v>0</v>
      </c>
      <c r="AI36" s="140">
        <f>$F$33/'Fixed Data'!$E$13</f>
        <v>0</v>
      </c>
      <c r="AJ36" s="140">
        <f>$F$33/'Fixed Data'!$E$13</f>
        <v>0</v>
      </c>
      <c r="AK36" s="140">
        <f>$F$33/'Fixed Data'!$E$13</f>
        <v>0</v>
      </c>
      <c r="AL36" s="140">
        <f>$F$33/'Fixed Data'!$E$13</f>
        <v>0</v>
      </c>
      <c r="AM36" s="140">
        <f>$F$33/'Fixed Data'!$E$13</f>
        <v>0</v>
      </c>
      <c r="AN36" s="140">
        <f>$F$33/'Fixed Data'!$E$13</f>
        <v>0</v>
      </c>
      <c r="AO36" s="140">
        <f>$F$33/'Fixed Data'!$E$13</f>
        <v>0</v>
      </c>
      <c r="AP36" s="140">
        <f>$F$33/'Fixed Data'!$E$13</f>
        <v>0</v>
      </c>
      <c r="AQ36" s="140">
        <f>$F$33/'Fixed Data'!$E$13</f>
        <v>0</v>
      </c>
      <c r="AR36" s="140">
        <f>$F$33/'Fixed Data'!$E$13</f>
        <v>0</v>
      </c>
      <c r="AS36" s="140">
        <f>$F$33/'Fixed Data'!$E$13</f>
        <v>0</v>
      </c>
      <c r="AT36" s="140">
        <f>$F$33/'Fixed Data'!$E$13</f>
        <v>0</v>
      </c>
      <c r="AU36" s="140">
        <f>$F$33/'Fixed Data'!$E$13</f>
        <v>0</v>
      </c>
      <c r="AV36" s="140">
        <f>$F$33/'Fixed Data'!$E$13</f>
        <v>0</v>
      </c>
      <c r="AW36" s="140">
        <f>$F$33/'Fixed Data'!$E$13</f>
        <v>0</v>
      </c>
      <c r="AX36" s="140">
        <f>$F$33/'Fixed Data'!$E$13</f>
        <v>0</v>
      </c>
      <c r="AY36" s="140">
        <f>$F$33/'Fixed Data'!$E$13</f>
        <v>0</v>
      </c>
      <c r="AZ36" s="140"/>
      <c r="BA36" s="140"/>
      <c r="BB36" s="140"/>
      <c r="BC36" s="140"/>
      <c r="BD36" s="140"/>
    </row>
    <row r="37" spans="1:57" ht="16.5" hidden="1" customHeight="1" outlineLevel="1">
      <c r="A37" s="180"/>
      <c r="B37" s="36" t="s">
        <v>328</v>
      </c>
      <c r="C37" s="36" t="s">
        <v>329</v>
      </c>
      <c r="D37" s="36" t="s">
        <v>196</v>
      </c>
      <c r="F37" s="140"/>
      <c r="G37" s="140"/>
      <c r="H37" s="140">
        <f>$G$33/'Fixed Data'!$E$13</f>
        <v>0</v>
      </c>
      <c r="I37" s="140">
        <f>$G$33/'Fixed Data'!$E$13</f>
        <v>0</v>
      </c>
      <c r="J37" s="140">
        <f>$G$33/'Fixed Data'!$E$13</f>
        <v>0</v>
      </c>
      <c r="K37" s="140">
        <f>$G$33/'Fixed Data'!$E$13</f>
        <v>0</v>
      </c>
      <c r="L37" s="140">
        <f>$G$33/'Fixed Data'!$E$13</f>
        <v>0</v>
      </c>
      <c r="M37" s="140">
        <f>$G$33/'Fixed Data'!$E$13</f>
        <v>0</v>
      </c>
      <c r="N37" s="140">
        <f>$G$33/'Fixed Data'!$E$13</f>
        <v>0</v>
      </c>
      <c r="O37" s="140">
        <f>$G$33/'Fixed Data'!$E$13</f>
        <v>0</v>
      </c>
      <c r="P37" s="140">
        <f>$G$33/'Fixed Data'!$E$13</f>
        <v>0</v>
      </c>
      <c r="Q37" s="140">
        <f>$G$33/'Fixed Data'!$E$13</f>
        <v>0</v>
      </c>
      <c r="R37" s="140">
        <f>$G$33/'Fixed Data'!$E$13</f>
        <v>0</v>
      </c>
      <c r="S37" s="140">
        <f>$G$33/'Fixed Data'!$E$13</f>
        <v>0</v>
      </c>
      <c r="T37" s="140">
        <f>$G$33/'Fixed Data'!$E$13</f>
        <v>0</v>
      </c>
      <c r="U37" s="140">
        <f>$G$33/'Fixed Data'!$E$13</f>
        <v>0</v>
      </c>
      <c r="V37" s="140">
        <f>$G$33/'Fixed Data'!$E$13</f>
        <v>0</v>
      </c>
      <c r="W37" s="140">
        <f>$G$33/'Fixed Data'!$E$13</f>
        <v>0</v>
      </c>
      <c r="X37" s="140">
        <f>$G$33/'Fixed Data'!$E$13</f>
        <v>0</v>
      </c>
      <c r="Y37" s="140">
        <f>$G$33/'Fixed Data'!$E$13</f>
        <v>0</v>
      </c>
      <c r="Z37" s="140">
        <f>$G$33/'Fixed Data'!$E$13</f>
        <v>0</v>
      </c>
      <c r="AA37" s="140">
        <f>$G$33/'Fixed Data'!$E$13</f>
        <v>0</v>
      </c>
      <c r="AB37" s="140">
        <f>$G$33/'Fixed Data'!$E$13</f>
        <v>0</v>
      </c>
      <c r="AC37" s="140">
        <f>$G$33/'Fixed Data'!$E$13</f>
        <v>0</v>
      </c>
      <c r="AD37" s="140">
        <f>$G$33/'Fixed Data'!$E$13</f>
        <v>0</v>
      </c>
      <c r="AE37" s="140">
        <f>$G$33/'Fixed Data'!$E$13</f>
        <v>0</v>
      </c>
      <c r="AF37" s="140">
        <f>$G$33/'Fixed Data'!$E$13</f>
        <v>0</v>
      </c>
      <c r="AG37" s="140">
        <f>$G$33/'Fixed Data'!$E$13</f>
        <v>0</v>
      </c>
      <c r="AH37" s="140">
        <f>$G$33/'Fixed Data'!$E$13</f>
        <v>0</v>
      </c>
      <c r="AI37" s="140">
        <f>$G$33/'Fixed Data'!$E$13</f>
        <v>0</v>
      </c>
      <c r="AJ37" s="140">
        <f>$G$33/'Fixed Data'!$E$13</f>
        <v>0</v>
      </c>
      <c r="AK37" s="140">
        <f>$G$33/'Fixed Data'!$E$13</f>
        <v>0</v>
      </c>
      <c r="AL37" s="140">
        <f>$G$33/'Fixed Data'!$E$13</f>
        <v>0</v>
      </c>
      <c r="AM37" s="140">
        <f>$G$33/'Fixed Data'!$E$13</f>
        <v>0</v>
      </c>
      <c r="AN37" s="140">
        <f>$G$33/'Fixed Data'!$E$13</f>
        <v>0</v>
      </c>
      <c r="AO37" s="140">
        <f>$G$33/'Fixed Data'!$E$13</f>
        <v>0</v>
      </c>
      <c r="AP37" s="140">
        <f>$G$33/'Fixed Data'!$E$13</f>
        <v>0</v>
      </c>
      <c r="AQ37" s="140">
        <f>$G$33/'Fixed Data'!$E$13</f>
        <v>0</v>
      </c>
      <c r="AR37" s="140">
        <f>$G$33/'Fixed Data'!$E$13</f>
        <v>0</v>
      </c>
      <c r="AS37" s="140">
        <f>$G$33/'Fixed Data'!$E$13</f>
        <v>0</v>
      </c>
      <c r="AT37" s="140">
        <f>$G$33/'Fixed Data'!$E$13</f>
        <v>0</v>
      </c>
      <c r="AU37" s="140">
        <f>$G$33/'Fixed Data'!$E$13</f>
        <v>0</v>
      </c>
      <c r="AV37" s="140">
        <f>$G$33/'Fixed Data'!$E$13</f>
        <v>0</v>
      </c>
      <c r="AW37" s="140">
        <f>$G$33/'Fixed Data'!$E$13</f>
        <v>0</v>
      </c>
      <c r="AX37" s="140">
        <f>$G$33/'Fixed Data'!$E$13</f>
        <v>0</v>
      </c>
      <c r="AY37" s="140">
        <f>$G$33/'Fixed Data'!$E$13</f>
        <v>0</v>
      </c>
      <c r="AZ37" s="140">
        <f>$G$33/'Fixed Data'!$E$13</f>
        <v>0</v>
      </c>
      <c r="BA37" s="140"/>
      <c r="BB37" s="140"/>
      <c r="BC37" s="140"/>
      <c r="BD37" s="140"/>
    </row>
    <row r="38" spans="1:57" ht="16.5" hidden="1" customHeight="1" outlineLevel="1">
      <c r="A38" s="180"/>
      <c r="B38" s="36" t="s">
        <v>330</v>
      </c>
      <c r="C38" s="36" t="s">
        <v>331</v>
      </c>
      <c r="D38" s="36" t="s">
        <v>196</v>
      </c>
      <c r="F38" s="140"/>
      <c r="G38" s="140"/>
      <c r="H38" s="140"/>
      <c r="I38" s="140">
        <f>$H$33/'Fixed Data'!$E$13</f>
        <v>0</v>
      </c>
      <c r="J38" s="140">
        <f>$H$33/'Fixed Data'!$E$13</f>
        <v>0</v>
      </c>
      <c r="K38" s="140">
        <f>$H$33/'Fixed Data'!$E$13</f>
        <v>0</v>
      </c>
      <c r="L38" s="140">
        <f>$H$33/'Fixed Data'!$E$13</f>
        <v>0</v>
      </c>
      <c r="M38" s="140">
        <f>$H$33/'Fixed Data'!$E$13</f>
        <v>0</v>
      </c>
      <c r="N38" s="140">
        <f>$H$33/'Fixed Data'!$E$13</f>
        <v>0</v>
      </c>
      <c r="O38" s="140">
        <f>$H$33/'Fixed Data'!$E$13</f>
        <v>0</v>
      </c>
      <c r="P38" s="140">
        <f>$H$33/'Fixed Data'!$E$13</f>
        <v>0</v>
      </c>
      <c r="Q38" s="140">
        <f>$H$33/'Fixed Data'!$E$13</f>
        <v>0</v>
      </c>
      <c r="R38" s="140">
        <f>$H$33/'Fixed Data'!$E$13</f>
        <v>0</v>
      </c>
      <c r="S38" s="140">
        <f>$H$33/'Fixed Data'!$E$13</f>
        <v>0</v>
      </c>
      <c r="T38" s="140">
        <f>$H$33/'Fixed Data'!$E$13</f>
        <v>0</v>
      </c>
      <c r="U38" s="140">
        <f>$H$33/'Fixed Data'!$E$13</f>
        <v>0</v>
      </c>
      <c r="V38" s="140">
        <f>$H$33/'Fixed Data'!$E$13</f>
        <v>0</v>
      </c>
      <c r="W38" s="140">
        <f>$H$33/'Fixed Data'!$E$13</f>
        <v>0</v>
      </c>
      <c r="X38" s="140">
        <f>$H$33/'Fixed Data'!$E$13</f>
        <v>0</v>
      </c>
      <c r="Y38" s="140">
        <f>$H$33/'Fixed Data'!$E$13</f>
        <v>0</v>
      </c>
      <c r="Z38" s="140">
        <f>$H$33/'Fixed Data'!$E$13</f>
        <v>0</v>
      </c>
      <c r="AA38" s="140">
        <f>$H$33/'Fixed Data'!$E$13</f>
        <v>0</v>
      </c>
      <c r="AB38" s="140">
        <f>$H$33/'Fixed Data'!$E$13</f>
        <v>0</v>
      </c>
      <c r="AC38" s="140">
        <f>$H$33/'Fixed Data'!$E$13</f>
        <v>0</v>
      </c>
      <c r="AD38" s="140">
        <f>$H$33/'Fixed Data'!$E$13</f>
        <v>0</v>
      </c>
      <c r="AE38" s="140">
        <f>$H$33/'Fixed Data'!$E$13</f>
        <v>0</v>
      </c>
      <c r="AF38" s="140">
        <f>$H$33/'Fixed Data'!$E$13</f>
        <v>0</v>
      </c>
      <c r="AG38" s="140">
        <f>$H$33/'Fixed Data'!$E$13</f>
        <v>0</v>
      </c>
      <c r="AH38" s="140">
        <f>$H$33/'Fixed Data'!$E$13</f>
        <v>0</v>
      </c>
      <c r="AI38" s="140">
        <f>$H$33/'Fixed Data'!$E$13</f>
        <v>0</v>
      </c>
      <c r="AJ38" s="140">
        <f>$H$33/'Fixed Data'!$E$13</f>
        <v>0</v>
      </c>
      <c r="AK38" s="140">
        <f>$H$33/'Fixed Data'!$E$13</f>
        <v>0</v>
      </c>
      <c r="AL38" s="140">
        <f>$H$33/'Fixed Data'!$E$13</f>
        <v>0</v>
      </c>
      <c r="AM38" s="140">
        <f>$H$33/'Fixed Data'!$E$13</f>
        <v>0</v>
      </c>
      <c r="AN38" s="140">
        <f>$H$33/'Fixed Data'!$E$13</f>
        <v>0</v>
      </c>
      <c r="AO38" s="140">
        <f>$H$33/'Fixed Data'!$E$13</f>
        <v>0</v>
      </c>
      <c r="AP38" s="140">
        <f>$H$33/'Fixed Data'!$E$13</f>
        <v>0</v>
      </c>
      <c r="AQ38" s="140">
        <f>$H$33/'Fixed Data'!$E$13</f>
        <v>0</v>
      </c>
      <c r="AR38" s="140">
        <f>$H$33/'Fixed Data'!$E$13</f>
        <v>0</v>
      </c>
      <c r="AS38" s="140">
        <f>$H$33/'Fixed Data'!$E$13</f>
        <v>0</v>
      </c>
      <c r="AT38" s="140">
        <f>$H$33/'Fixed Data'!$E$13</f>
        <v>0</v>
      </c>
      <c r="AU38" s="140">
        <f>$H$33/'Fixed Data'!$E$13</f>
        <v>0</v>
      </c>
      <c r="AV38" s="140">
        <f>$H$33/'Fixed Data'!$E$13</f>
        <v>0</v>
      </c>
      <c r="AW38" s="140">
        <f>$H$33/'Fixed Data'!$E$13</f>
        <v>0</v>
      </c>
      <c r="AX38" s="140">
        <f>$H$33/'Fixed Data'!$E$13</f>
        <v>0</v>
      </c>
      <c r="AY38" s="140">
        <f>$H$33/'Fixed Data'!$E$13</f>
        <v>0</v>
      </c>
      <c r="AZ38" s="140">
        <f>$H$33/'Fixed Data'!$E$13</f>
        <v>0</v>
      </c>
      <c r="BA38" s="140">
        <f>$H$33/'Fixed Data'!$E$13</f>
        <v>0</v>
      </c>
      <c r="BB38" s="140"/>
      <c r="BC38" s="140"/>
      <c r="BD38" s="140"/>
    </row>
    <row r="39" spans="1:57" ht="16.5" hidden="1" customHeight="1" outlineLevel="1">
      <c r="A39" s="180"/>
      <c r="B39" s="36" t="s">
        <v>332</v>
      </c>
      <c r="C39" s="36" t="s">
        <v>333</v>
      </c>
      <c r="D39" s="36" t="s">
        <v>196</v>
      </c>
      <c r="F39" s="140"/>
      <c r="G39" s="140"/>
      <c r="H39" s="140"/>
      <c r="I39" s="140"/>
      <c r="J39" s="140">
        <f>$I$33/'Fixed Data'!$E$13</f>
        <v>0</v>
      </c>
      <c r="K39" s="140">
        <f>$I$33/'Fixed Data'!$E$13</f>
        <v>0</v>
      </c>
      <c r="L39" s="140">
        <f>$I$33/'Fixed Data'!$E$13</f>
        <v>0</v>
      </c>
      <c r="M39" s="140">
        <f>$I$33/'Fixed Data'!$E$13</f>
        <v>0</v>
      </c>
      <c r="N39" s="140">
        <f>$I$33/'Fixed Data'!$E$13</f>
        <v>0</v>
      </c>
      <c r="O39" s="140">
        <f>$I$33/'Fixed Data'!$E$13</f>
        <v>0</v>
      </c>
      <c r="P39" s="140">
        <f>$I$33/'Fixed Data'!$E$13</f>
        <v>0</v>
      </c>
      <c r="Q39" s="140">
        <f>$I$33/'Fixed Data'!$E$13</f>
        <v>0</v>
      </c>
      <c r="R39" s="140">
        <f>$I$33/'Fixed Data'!$E$13</f>
        <v>0</v>
      </c>
      <c r="S39" s="140">
        <f>$I$33/'Fixed Data'!$E$13</f>
        <v>0</v>
      </c>
      <c r="T39" s="140">
        <f>$I$33/'Fixed Data'!$E$13</f>
        <v>0</v>
      </c>
      <c r="U39" s="140">
        <f>$I$33/'Fixed Data'!$E$13</f>
        <v>0</v>
      </c>
      <c r="V39" s="140">
        <f>$I$33/'Fixed Data'!$E$13</f>
        <v>0</v>
      </c>
      <c r="W39" s="140">
        <f>$I$33/'Fixed Data'!$E$13</f>
        <v>0</v>
      </c>
      <c r="X39" s="140">
        <f>$I$33/'Fixed Data'!$E$13</f>
        <v>0</v>
      </c>
      <c r="Y39" s="140">
        <f>$I$33/'Fixed Data'!$E$13</f>
        <v>0</v>
      </c>
      <c r="Z39" s="140">
        <f>$I$33/'Fixed Data'!$E$13</f>
        <v>0</v>
      </c>
      <c r="AA39" s="140">
        <f>$I$33/'Fixed Data'!$E$13</f>
        <v>0</v>
      </c>
      <c r="AB39" s="140">
        <f>$I$33/'Fixed Data'!$E$13</f>
        <v>0</v>
      </c>
      <c r="AC39" s="140">
        <f>$I$33/'Fixed Data'!$E$13</f>
        <v>0</v>
      </c>
      <c r="AD39" s="140">
        <f>$I$33/'Fixed Data'!$E$13</f>
        <v>0</v>
      </c>
      <c r="AE39" s="140">
        <f>$I$33/'Fixed Data'!$E$13</f>
        <v>0</v>
      </c>
      <c r="AF39" s="140">
        <f>$I$33/'Fixed Data'!$E$13</f>
        <v>0</v>
      </c>
      <c r="AG39" s="140">
        <f>$I$33/'Fixed Data'!$E$13</f>
        <v>0</v>
      </c>
      <c r="AH39" s="140">
        <f>$I$33/'Fixed Data'!$E$13</f>
        <v>0</v>
      </c>
      <c r="AI39" s="140">
        <f>$I$33/'Fixed Data'!$E$13</f>
        <v>0</v>
      </c>
      <c r="AJ39" s="140">
        <f>$I$33/'Fixed Data'!$E$13</f>
        <v>0</v>
      </c>
      <c r="AK39" s="140">
        <f>$I$33/'Fixed Data'!$E$13</f>
        <v>0</v>
      </c>
      <c r="AL39" s="140">
        <f>$I$33/'Fixed Data'!$E$13</f>
        <v>0</v>
      </c>
      <c r="AM39" s="140">
        <f>$I$33/'Fixed Data'!$E$13</f>
        <v>0</v>
      </c>
      <c r="AN39" s="140">
        <f>$I$33/'Fixed Data'!$E$13</f>
        <v>0</v>
      </c>
      <c r="AO39" s="140">
        <f>$I$33/'Fixed Data'!$E$13</f>
        <v>0</v>
      </c>
      <c r="AP39" s="140">
        <f>$I$33/'Fixed Data'!$E$13</f>
        <v>0</v>
      </c>
      <c r="AQ39" s="140">
        <f>$I$33/'Fixed Data'!$E$13</f>
        <v>0</v>
      </c>
      <c r="AR39" s="140">
        <f>$I$33/'Fixed Data'!$E$13</f>
        <v>0</v>
      </c>
      <c r="AS39" s="140">
        <f>$I$33/'Fixed Data'!$E$13</f>
        <v>0</v>
      </c>
      <c r="AT39" s="140">
        <f>$I$33/'Fixed Data'!$E$13</f>
        <v>0</v>
      </c>
      <c r="AU39" s="140">
        <f>$I$33/'Fixed Data'!$E$13</f>
        <v>0</v>
      </c>
      <c r="AV39" s="140">
        <f>$I$33/'Fixed Data'!$E$13</f>
        <v>0</v>
      </c>
      <c r="AW39" s="140">
        <f>$I$33/'Fixed Data'!$E$13</f>
        <v>0</v>
      </c>
      <c r="AX39" s="140">
        <f>$I$33/'Fixed Data'!$E$13</f>
        <v>0</v>
      </c>
      <c r="AY39" s="140">
        <f>$I$33/'Fixed Data'!$E$13</f>
        <v>0</v>
      </c>
      <c r="AZ39" s="140">
        <f>$I$33/'Fixed Data'!$E$13</f>
        <v>0</v>
      </c>
      <c r="BA39" s="140">
        <f>$I$33/'Fixed Data'!$E$13</f>
        <v>0</v>
      </c>
      <c r="BB39" s="140">
        <f>$I$33/'Fixed Data'!$E$13</f>
        <v>0</v>
      </c>
      <c r="BC39" s="140"/>
      <c r="BD39" s="140"/>
    </row>
    <row r="40" spans="1:57" ht="16.5" hidden="1" customHeight="1" outlineLevel="1">
      <c r="A40" s="180"/>
      <c r="B40" s="36" t="s">
        <v>334</v>
      </c>
      <c r="C40" s="36" t="s">
        <v>335</v>
      </c>
      <c r="D40" s="36" t="s">
        <v>196</v>
      </c>
      <c r="F40" s="140"/>
      <c r="G40" s="140"/>
      <c r="H40" s="140"/>
      <c r="I40" s="140"/>
      <c r="J40" s="140"/>
      <c r="K40" s="140">
        <f>$J$33/'Fixed Data'!$E$13</f>
        <v>0</v>
      </c>
      <c r="L40" s="140">
        <f>$J$33/'Fixed Data'!$E$13</f>
        <v>0</v>
      </c>
      <c r="M40" s="140">
        <f>$J$33/'Fixed Data'!$E$13</f>
        <v>0</v>
      </c>
      <c r="N40" s="140">
        <f>$J$33/'Fixed Data'!$E$13</f>
        <v>0</v>
      </c>
      <c r="O40" s="140">
        <f>$J$33/'Fixed Data'!$E$13</f>
        <v>0</v>
      </c>
      <c r="P40" s="140">
        <f>$J$33/'Fixed Data'!$E$13</f>
        <v>0</v>
      </c>
      <c r="Q40" s="140">
        <f>$J$33/'Fixed Data'!$E$13</f>
        <v>0</v>
      </c>
      <c r="R40" s="140">
        <f>$J$33/'Fixed Data'!$E$13</f>
        <v>0</v>
      </c>
      <c r="S40" s="140">
        <f>$J$33/'Fixed Data'!$E$13</f>
        <v>0</v>
      </c>
      <c r="T40" s="140">
        <f>$J$33/'Fixed Data'!$E$13</f>
        <v>0</v>
      </c>
      <c r="U40" s="140">
        <f>$J$33/'Fixed Data'!$E$13</f>
        <v>0</v>
      </c>
      <c r="V40" s="140">
        <f>$J$33/'Fixed Data'!$E$13</f>
        <v>0</v>
      </c>
      <c r="W40" s="140">
        <f>$J$33/'Fixed Data'!$E$13</f>
        <v>0</v>
      </c>
      <c r="X40" s="140">
        <f>$J$33/'Fixed Data'!$E$13</f>
        <v>0</v>
      </c>
      <c r="Y40" s="140">
        <f>$J$33/'Fixed Data'!$E$13</f>
        <v>0</v>
      </c>
      <c r="Z40" s="140">
        <f>$J$33/'Fixed Data'!$E$13</f>
        <v>0</v>
      </c>
      <c r="AA40" s="140">
        <f>$J$33/'Fixed Data'!$E$13</f>
        <v>0</v>
      </c>
      <c r="AB40" s="140">
        <f>$J$33/'Fixed Data'!$E$13</f>
        <v>0</v>
      </c>
      <c r="AC40" s="140">
        <f>$J$33/'Fixed Data'!$E$13</f>
        <v>0</v>
      </c>
      <c r="AD40" s="140">
        <f>$J$33/'Fixed Data'!$E$13</f>
        <v>0</v>
      </c>
      <c r="AE40" s="140">
        <f>$J$33/'Fixed Data'!$E$13</f>
        <v>0</v>
      </c>
      <c r="AF40" s="140">
        <f>$J$33/'Fixed Data'!$E$13</f>
        <v>0</v>
      </c>
      <c r="AG40" s="140">
        <f>$J$33/'Fixed Data'!$E$13</f>
        <v>0</v>
      </c>
      <c r="AH40" s="140">
        <f>$J$33/'Fixed Data'!$E$13</f>
        <v>0</v>
      </c>
      <c r="AI40" s="140">
        <f>$J$33/'Fixed Data'!$E$13</f>
        <v>0</v>
      </c>
      <c r="AJ40" s="140">
        <f>$J$33/'Fixed Data'!$E$13</f>
        <v>0</v>
      </c>
      <c r="AK40" s="140">
        <f>$J$33/'Fixed Data'!$E$13</f>
        <v>0</v>
      </c>
      <c r="AL40" s="140">
        <f>$J$33/'Fixed Data'!$E$13</f>
        <v>0</v>
      </c>
      <c r="AM40" s="140">
        <f>$J$33/'Fixed Data'!$E$13</f>
        <v>0</v>
      </c>
      <c r="AN40" s="140">
        <f>$J$33/'Fixed Data'!$E$13</f>
        <v>0</v>
      </c>
      <c r="AO40" s="140">
        <f>$J$33/'Fixed Data'!$E$13</f>
        <v>0</v>
      </c>
      <c r="AP40" s="140">
        <f>$J$33/'Fixed Data'!$E$13</f>
        <v>0</v>
      </c>
      <c r="AQ40" s="140">
        <f>$J$33/'Fixed Data'!$E$13</f>
        <v>0</v>
      </c>
      <c r="AR40" s="140">
        <f>$J$33/'Fixed Data'!$E$13</f>
        <v>0</v>
      </c>
      <c r="AS40" s="140">
        <f>$J$33/'Fixed Data'!$E$13</f>
        <v>0</v>
      </c>
      <c r="AT40" s="140">
        <f>$J$33/'Fixed Data'!$E$13</f>
        <v>0</v>
      </c>
      <c r="AU40" s="140">
        <f>$J$33/'Fixed Data'!$E$13</f>
        <v>0</v>
      </c>
      <c r="AV40" s="140">
        <f>$J$33/'Fixed Data'!$E$13</f>
        <v>0</v>
      </c>
      <c r="AW40" s="140">
        <f>$J$33/'Fixed Data'!$E$13</f>
        <v>0</v>
      </c>
      <c r="AX40" s="140">
        <f>$J$33/'Fixed Data'!$E$13</f>
        <v>0</v>
      </c>
      <c r="AY40" s="140">
        <f>$J$33/'Fixed Data'!$E$13</f>
        <v>0</v>
      </c>
      <c r="AZ40" s="140">
        <f>$J$33/'Fixed Data'!$E$13</f>
        <v>0</v>
      </c>
      <c r="BA40" s="140">
        <f>$J$33/'Fixed Data'!$E$13</f>
        <v>0</v>
      </c>
      <c r="BB40" s="140">
        <f>$J$33/'Fixed Data'!$E$13</f>
        <v>0</v>
      </c>
      <c r="BC40" s="140">
        <f>$J$33/'Fixed Data'!$E$13</f>
        <v>0</v>
      </c>
      <c r="BD40" s="140"/>
    </row>
    <row r="41" spans="1:57" ht="16.5" hidden="1" customHeight="1" outlineLevel="1">
      <c r="A41" s="180"/>
      <c r="B41" s="36" t="s">
        <v>336</v>
      </c>
      <c r="C41" s="36" t="s">
        <v>337</v>
      </c>
      <c r="D41" s="36" t="s">
        <v>196</v>
      </c>
      <c r="F41" s="140"/>
      <c r="G41" s="140"/>
      <c r="H41" s="140"/>
      <c r="I41" s="140"/>
      <c r="J41" s="140"/>
      <c r="K41" s="140"/>
      <c r="L41" s="140">
        <f>$K$33/'Fixed Data'!$E$13</f>
        <v>0</v>
      </c>
      <c r="M41" s="140">
        <f>$K$33/'Fixed Data'!$E$13</f>
        <v>0</v>
      </c>
      <c r="N41" s="140">
        <f>$K$33/'Fixed Data'!$E$13</f>
        <v>0</v>
      </c>
      <c r="O41" s="140">
        <f>$K$33/'Fixed Data'!$E$13</f>
        <v>0</v>
      </c>
      <c r="P41" s="140">
        <f>$K$33/'Fixed Data'!$E$13</f>
        <v>0</v>
      </c>
      <c r="Q41" s="140">
        <f>$K$33/'Fixed Data'!$E$13</f>
        <v>0</v>
      </c>
      <c r="R41" s="140">
        <f>$K$33/'Fixed Data'!$E$13</f>
        <v>0</v>
      </c>
      <c r="S41" s="140">
        <f>$K$33/'Fixed Data'!$E$13</f>
        <v>0</v>
      </c>
      <c r="T41" s="140">
        <f>$K$33/'Fixed Data'!$E$13</f>
        <v>0</v>
      </c>
      <c r="U41" s="140">
        <f>$K$33/'Fixed Data'!$E$13</f>
        <v>0</v>
      </c>
      <c r="V41" s="140">
        <f>$K$33/'Fixed Data'!$E$13</f>
        <v>0</v>
      </c>
      <c r="W41" s="140">
        <f>$K$33/'Fixed Data'!$E$13</f>
        <v>0</v>
      </c>
      <c r="X41" s="140">
        <f>$K$33/'Fixed Data'!$E$13</f>
        <v>0</v>
      </c>
      <c r="Y41" s="140">
        <f>$K$33/'Fixed Data'!$E$13</f>
        <v>0</v>
      </c>
      <c r="Z41" s="140">
        <f>$K$33/'Fixed Data'!$E$13</f>
        <v>0</v>
      </c>
      <c r="AA41" s="140">
        <f>$K$33/'Fixed Data'!$E$13</f>
        <v>0</v>
      </c>
      <c r="AB41" s="140">
        <f>$K$33/'Fixed Data'!$E$13</f>
        <v>0</v>
      </c>
      <c r="AC41" s="140">
        <f>$K$33/'Fixed Data'!$E$13</f>
        <v>0</v>
      </c>
      <c r="AD41" s="140">
        <f>$K$33/'Fixed Data'!$E$13</f>
        <v>0</v>
      </c>
      <c r="AE41" s="140">
        <f>$K$33/'Fixed Data'!$E$13</f>
        <v>0</v>
      </c>
      <c r="AF41" s="140">
        <f>$K$33/'Fixed Data'!$E$13</f>
        <v>0</v>
      </c>
      <c r="AG41" s="140">
        <f>$K$33/'Fixed Data'!$E$13</f>
        <v>0</v>
      </c>
      <c r="AH41" s="140">
        <f>$K$33/'Fixed Data'!$E$13</f>
        <v>0</v>
      </c>
      <c r="AI41" s="140">
        <f>$K$33/'Fixed Data'!$E$13</f>
        <v>0</v>
      </c>
      <c r="AJ41" s="140">
        <f>$K$33/'Fixed Data'!$E$13</f>
        <v>0</v>
      </c>
      <c r="AK41" s="140">
        <f>$K$33/'Fixed Data'!$E$13</f>
        <v>0</v>
      </c>
      <c r="AL41" s="140">
        <f>$K$33/'Fixed Data'!$E$13</f>
        <v>0</v>
      </c>
      <c r="AM41" s="140">
        <f>$K$33/'Fixed Data'!$E$13</f>
        <v>0</v>
      </c>
      <c r="AN41" s="140">
        <f>$K$33/'Fixed Data'!$E$13</f>
        <v>0</v>
      </c>
      <c r="AO41" s="140">
        <f>$K$33/'Fixed Data'!$E$13</f>
        <v>0</v>
      </c>
      <c r="AP41" s="140">
        <f>$K$33/'Fixed Data'!$E$13</f>
        <v>0</v>
      </c>
      <c r="AQ41" s="140">
        <f>$K$33/'Fixed Data'!$E$13</f>
        <v>0</v>
      </c>
      <c r="AR41" s="140">
        <f>$K$33/'Fixed Data'!$E$13</f>
        <v>0</v>
      </c>
      <c r="AS41" s="140">
        <f>$K$33/'Fixed Data'!$E$13</f>
        <v>0</v>
      </c>
      <c r="AT41" s="140">
        <f>$K$33/'Fixed Data'!$E$13</f>
        <v>0</v>
      </c>
      <c r="AU41" s="140">
        <f>$K$33/'Fixed Data'!$E$13</f>
        <v>0</v>
      </c>
      <c r="AV41" s="140">
        <f>$K$33/'Fixed Data'!$E$13</f>
        <v>0</v>
      </c>
      <c r="AW41" s="140">
        <f>$K$33/'Fixed Data'!$E$13</f>
        <v>0</v>
      </c>
      <c r="AX41" s="140">
        <f>$K$33/'Fixed Data'!$E$13</f>
        <v>0</v>
      </c>
      <c r="AY41" s="140">
        <f>$K$33/'Fixed Data'!$E$13</f>
        <v>0</v>
      </c>
      <c r="AZ41" s="140">
        <f>$K$33/'Fixed Data'!$E$13</f>
        <v>0</v>
      </c>
      <c r="BA41" s="140">
        <f>$K$33/'Fixed Data'!$E$13</f>
        <v>0</v>
      </c>
      <c r="BB41" s="140">
        <f>$K$33/'Fixed Data'!$E$13</f>
        <v>0</v>
      </c>
      <c r="BC41" s="140">
        <f>$K$33/'Fixed Data'!$E$13</f>
        <v>0</v>
      </c>
      <c r="BD41" s="140">
        <f>$K$33/'Fixed Data'!$E$13</f>
        <v>0</v>
      </c>
    </row>
    <row r="42" spans="1:57" ht="16.5" hidden="1" customHeight="1" outlineLevel="1">
      <c r="A42" s="180"/>
      <c r="B42" s="36" t="s">
        <v>338</v>
      </c>
      <c r="C42" s="36" t="s">
        <v>339</v>
      </c>
      <c r="D42" s="36" t="s">
        <v>196</v>
      </c>
      <c r="F42" s="140"/>
      <c r="G42" s="140"/>
      <c r="H42" s="140"/>
      <c r="I42" s="140"/>
      <c r="J42" s="140"/>
      <c r="K42" s="140"/>
      <c r="L42" s="140"/>
      <c r="M42" s="140">
        <f>$L$33/'Fixed Data'!$E$13</f>
        <v>0</v>
      </c>
      <c r="N42" s="140">
        <f>$L$33/'Fixed Data'!$E$13</f>
        <v>0</v>
      </c>
      <c r="O42" s="140">
        <f>$L$33/'Fixed Data'!$E$13</f>
        <v>0</v>
      </c>
      <c r="P42" s="140">
        <f>$L$33/'Fixed Data'!$E$13</f>
        <v>0</v>
      </c>
      <c r="Q42" s="140">
        <f>$L$33/'Fixed Data'!$E$13</f>
        <v>0</v>
      </c>
      <c r="R42" s="140">
        <f>$L$33/'Fixed Data'!$E$13</f>
        <v>0</v>
      </c>
      <c r="S42" s="140">
        <f>$L$33/'Fixed Data'!$E$13</f>
        <v>0</v>
      </c>
      <c r="T42" s="140">
        <f>$L$33/'Fixed Data'!$E$13</f>
        <v>0</v>
      </c>
      <c r="U42" s="140">
        <f>$L$33/'Fixed Data'!$E$13</f>
        <v>0</v>
      </c>
      <c r="V42" s="140">
        <f>$L$33/'Fixed Data'!$E$13</f>
        <v>0</v>
      </c>
      <c r="W42" s="140">
        <f>$L$33/'Fixed Data'!$E$13</f>
        <v>0</v>
      </c>
      <c r="X42" s="140">
        <f>$L$33/'Fixed Data'!$E$13</f>
        <v>0</v>
      </c>
      <c r="Y42" s="140">
        <f>$L$33/'Fixed Data'!$E$13</f>
        <v>0</v>
      </c>
      <c r="Z42" s="140">
        <f>$L$33/'Fixed Data'!$E$13</f>
        <v>0</v>
      </c>
      <c r="AA42" s="140">
        <f>$L$33/'Fixed Data'!$E$13</f>
        <v>0</v>
      </c>
      <c r="AB42" s="140">
        <f>$L$33/'Fixed Data'!$E$13</f>
        <v>0</v>
      </c>
      <c r="AC42" s="140">
        <f>$L$33/'Fixed Data'!$E$13</f>
        <v>0</v>
      </c>
      <c r="AD42" s="140">
        <f>$L$33/'Fixed Data'!$E$13</f>
        <v>0</v>
      </c>
      <c r="AE42" s="140">
        <f>$L$33/'Fixed Data'!$E$13</f>
        <v>0</v>
      </c>
      <c r="AF42" s="140">
        <f>$L$33/'Fixed Data'!$E$13</f>
        <v>0</v>
      </c>
      <c r="AG42" s="140">
        <f>$L$33/'Fixed Data'!$E$13</f>
        <v>0</v>
      </c>
      <c r="AH42" s="140">
        <f>$L$33/'Fixed Data'!$E$13</f>
        <v>0</v>
      </c>
      <c r="AI42" s="140">
        <f>$L$33/'Fixed Data'!$E$13</f>
        <v>0</v>
      </c>
      <c r="AJ42" s="140">
        <f>$L$33/'Fixed Data'!$E$13</f>
        <v>0</v>
      </c>
      <c r="AK42" s="140">
        <f>$L$33/'Fixed Data'!$E$13</f>
        <v>0</v>
      </c>
      <c r="AL42" s="140">
        <f>$L$33/'Fixed Data'!$E$13</f>
        <v>0</v>
      </c>
      <c r="AM42" s="140">
        <f>$L$33/'Fixed Data'!$E$13</f>
        <v>0</v>
      </c>
      <c r="AN42" s="140">
        <f>$L$33/'Fixed Data'!$E$13</f>
        <v>0</v>
      </c>
      <c r="AO42" s="140">
        <f>$L$33/'Fixed Data'!$E$13</f>
        <v>0</v>
      </c>
      <c r="AP42" s="140">
        <f>$L$33/'Fixed Data'!$E$13</f>
        <v>0</v>
      </c>
      <c r="AQ42" s="140">
        <f>$L$33/'Fixed Data'!$E$13</f>
        <v>0</v>
      </c>
      <c r="AR42" s="140">
        <f>$L$33/'Fixed Data'!$E$13</f>
        <v>0</v>
      </c>
      <c r="AS42" s="140">
        <f>$L$33/'Fixed Data'!$E$13</f>
        <v>0</v>
      </c>
      <c r="AT42" s="140">
        <f>$L$33/'Fixed Data'!$E$13</f>
        <v>0</v>
      </c>
      <c r="AU42" s="140">
        <f>$L$33/'Fixed Data'!$E$13</f>
        <v>0</v>
      </c>
      <c r="AV42" s="140">
        <f>$L$33/'Fixed Data'!$E$13</f>
        <v>0</v>
      </c>
      <c r="AW42" s="140">
        <f>$L$33/'Fixed Data'!$E$13</f>
        <v>0</v>
      </c>
      <c r="AX42" s="140">
        <f>$L$33/'Fixed Data'!$E$13</f>
        <v>0</v>
      </c>
      <c r="AY42" s="140">
        <f>$L$33/'Fixed Data'!$E$13</f>
        <v>0</v>
      </c>
      <c r="AZ42" s="140">
        <f>$L$33/'Fixed Data'!$E$13</f>
        <v>0</v>
      </c>
      <c r="BA42" s="140">
        <f>$L$33/'Fixed Data'!$E$13</f>
        <v>0</v>
      </c>
      <c r="BB42" s="140">
        <f>$L$33/'Fixed Data'!$E$13</f>
        <v>0</v>
      </c>
      <c r="BC42" s="140">
        <f>$L$33/'Fixed Data'!$E$13</f>
        <v>0</v>
      </c>
      <c r="BD42" s="140">
        <f>$L$33/'Fixed Data'!$E$13</f>
        <v>0</v>
      </c>
      <c r="BE42" s="140">
        <f>$L$33/'Fixed Data'!$E$13</f>
        <v>0</v>
      </c>
    </row>
    <row r="43" spans="1:57" ht="16.5" hidden="1" customHeight="1" outlineLevel="1">
      <c r="A43" s="180"/>
      <c r="B43" s="36" t="s">
        <v>340</v>
      </c>
      <c r="C43" s="36" t="s">
        <v>341</v>
      </c>
      <c r="D43" s="36" t="s">
        <v>196</v>
      </c>
      <c r="F43" s="140"/>
      <c r="G43" s="140"/>
      <c r="H43" s="140"/>
      <c r="I43" s="140"/>
      <c r="J43" s="140"/>
      <c r="K43" s="140"/>
      <c r="L43" s="140"/>
      <c r="M43" s="140"/>
      <c r="N43" s="140">
        <f>$M$33/'Fixed Data'!$E$13</f>
        <v>0</v>
      </c>
      <c r="O43" s="140">
        <f>$M$33/'Fixed Data'!$E$13</f>
        <v>0</v>
      </c>
      <c r="P43" s="140">
        <f>$M$33/'Fixed Data'!$E$13</f>
        <v>0</v>
      </c>
      <c r="Q43" s="140">
        <f>$M$33/'Fixed Data'!$E$13</f>
        <v>0</v>
      </c>
      <c r="R43" s="140">
        <f>$M$33/'Fixed Data'!$E$13</f>
        <v>0</v>
      </c>
      <c r="S43" s="140">
        <f>$M$33/'Fixed Data'!$E$13</f>
        <v>0</v>
      </c>
      <c r="T43" s="140">
        <f>$M$33/'Fixed Data'!$E$13</f>
        <v>0</v>
      </c>
      <c r="U43" s="140">
        <f>$M$33/'Fixed Data'!$E$13</f>
        <v>0</v>
      </c>
      <c r="V43" s="140">
        <f>$M$33/'Fixed Data'!$E$13</f>
        <v>0</v>
      </c>
      <c r="W43" s="140">
        <f>$M$33/'Fixed Data'!$E$13</f>
        <v>0</v>
      </c>
      <c r="X43" s="140">
        <f>$M$33/'Fixed Data'!$E$13</f>
        <v>0</v>
      </c>
      <c r="Y43" s="140">
        <f>$M$33/'Fixed Data'!$E$13</f>
        <v>0</v>
      </c>
      <c r="Z43" s="140">
        <f>$M$33/'Fixed Data'!$E$13</f>
        <v>0</v>
      </c>
      <c r="AA43" s="140">
        <f>$M$33/'Fixed Data'!$E$13</f>
        <v>0</v>
      </c>
      <c r="AB43" s="140">
        <f>$M$33/'Fixed Data'!$E$13</f>
        <v>0</v>
      </c>
      <c r="AC43" s="140">
        <f>$M$33/'Fixed Data'!$E$13</f>
        <v>0</v>
      </c>
      <c r="AD43" s="140">
        <f>$M$33/'Fixed Data'!$E$13</f>
        <v>0</v>
      </c>
      <c r="AE43" s="140">
        <f>$M$33/'Fixed Data'!$E$13</f>
        <v>0</v>
      </c>
      <c r="AF43" s="140">
        <f>$M$33/'Fixed Data'!$E$13</f>
        <v>0</v>
      </c>
      <c r="AG43" s="140">
        <f>$M$33/'Fixed Data'!$E$13</f>
        <v>0</v>
      </c>
      <c r="AH43" s="140">
        <f>$M$33/'Fixed Data'!$E$13</f>
        <v>0</v>
      </c>
      <c r="AI43" s="140">
        <f>$M$33/'Fixed Data'!$E$13</f>
        <v>0</v>
      </c>
      <c r="AJ43" s="140">
        <f>$M$33/'Fixed Data'!$E$13</f>
        <v>0</v>
      </c>
      <c r="AK43" s="140">
        <f>$M$33/'Fixed Data'!$E$13</f>
        <v>0</v>
      </c>
      <c r="AL43" s="140">
        <f>$M$33/'Fixed Data'!$E$13</f>
        <v>0</v>
      </c>
      <c r="AM43" s="140">
        <f>$M$33/'Fixed Data'!$E$13</f>
        <v>0</v>
      </c>
      <c r="AN43" s="140">
        <f>$M$33/'Fixed Data'!$E$13</f>
        <v>0</v>
      </c>
      <c r="AO43" s="140">
        <f>$M$33/'Fixed Data'!$E$13</f>
        <v>0</v>
      </c>
      <c r="AP43" s="140">
        <f>$M$33/'Fixed Data'!$E$13</f>
        <v>0</v>
      </c>
      <c r="AQ43" s="140">
        <f>$M$33/'Fixed Data'!$E$13</f>
        <v>0</v>
      </c>
      <c r="AR43" s="140">
        <f>$M$33/'Fixed Data'!$E$13</f>
        <v>0</v>
      </c>
      <c r="AS43" s="140">
        <f>$M$33/'Fixed Data'!$E$13</f>
        <v>0</v>
      </c>
      <c r="AT43" s="140">
        <f>$M$33/'Fixed Data'!$E$13</f>
        <v>0</v>
      </c>
      <c r="AU43" s="140">
        <f>$M$33/'Fixed Data'!$E$13</f>
        <v>0</v>
      </c>
      <c r="AV43" s="140">
        <f>$M$33/'Fixed Data'!$E$13</f>
        <v>0</v>
      </c>
      <c r="AW43" s="140">
        <f>$M$33/'Fixed Data'!$E$13</f>
        <v>0</v>
      </c>
      <c r="AX43" s="140">
        <f>$M$33/'Fixed Data'!$E$13</f>
        <v>0</v>
      </c>
      <c r="AY43" s="140">
        <f>$M$33/'Fixed Data'!$E$13</f>
        <v>0</v>
      </c>
      <c r="AZ43" s="140">
        <f>$M$33/'Fixed Data'!$E$13</f>
        <v>0</v>
      </c>
      <c r="BA43" s="140">
        <f>$M$33/'Fixed Data'!$E$13</f>
        <v>0</v>
      </c>
      <c r="BB43" s="140">
        <f>$M$33/'Fixed Data'!$E$13</f>
        <v>0</v>
      </c>
      <c r="BC43" s="140">
        <f>$M$33/'Fixed Data'!$E$13</f>
        <v>0</v>
      </c>
      <c r="BD43" s="140">
        <f>$M$33/'Fixed Data'!$E$13</f>
        <v>0</v>
      </c>
      <c r="BE43" s="140">
        <f>$M$33/'Fixed Data'!$E$13</f>
        <v>0</v>
      </c>
    </row>
    <row r="44" spans="1:57" ht="16.5" hidden="1" customHeight="1" outlineLevel="1">
      <c r="A44" s="180"/>
      <c r="B44" s="36" t="s">
        <v>342</v>
      </c>
      <c r="C44" s="36" t="s">
        <v>343</v>
      </c>
      <c r="D44" s="36" t="s">
        <v>196</v>
      </c>
      <c r="F44" s="140"/>
      <c r="G44" s="140"/>
      <c r="H44" s="140"/>
      <c r="I44" s="140"/>
      <c r="J44" s="140"/>
      <c r="K44" s="140"/>
      <c r="L44" s="140"/>
      <c r="M44" s="140"/>
      <c r="N44" s="140"/>
      <c r="O44" s="140">
        <f>$N$33/'Fixed Data'!$E$13</f>
        <v>0</v>
      </c>
      <c r="P44" s="140">
        <f>$N$33/'Fixed Data'!$E$13</f>
        <v>0</v>
      </c>
      <c r="Q44" s="140">
        <f>$N$33/'Fixed Data'!$E$13</f>
        <v>0</v>
      </c>
      <c r="R44" s="140">
        <f>$N$33/'Fixed Data'!$E$13</f>
        <v>0</v>
      </c>
      <c r="S44" s="140">
        <f>$N$33/'Fixed Data'!$E$13</f>
        <v>0</v>
      </c>
      <c r="T44" s="140">
        <f>$N$33/'Fixed Data'!$E$13</f>
        <v>0</v>
      </c>
      <c r="U44" s="140">
        <f>$N$33/'Fixed Data'!$E$13</f>
        <v>0</v>
      </c>
      <c r="V44" s="140">
        <f>$N$33/'Fixed Data'!$E$13</f>
        <v>0</v>
      </c>
      <c r="W44" s="140">
        <f>$N$33/'Fixed Data'!$E$13</f>
        <v>0</v>
      </c>
      <c r="X44" s="140">
        <f>$N$33/'Fixed Data'!$E$13</f>
        <v>0</v>
      </c>
      <c r="Y44" s="140">
        <f>$N$33/'Fixed Data'!$E$13</f>
        <v>0</v>
      </c>
      <c r="Z44" s="140">
        <f>$N$33/'Fixed Data'!$E$13</f>
        <v>0</v>
      </c>
      <c r="AA44" s="140">
        <f>$N$33/'Fixed Data'!$E$13</f>
        <v>0</v>
      </c>
      <c r="AB44" s="140">
        <f>$N$33/'Fixed Data'!$E$13</f>
        <v>0</v>
      </c>
      <c r="AC44" s="140">
        <f>$N$33/'Fixed Data'!$E$13</f>
        <v>0</v>
      </c>
      <c r="AD44" s="140">
        <f>$N$33/'Fixed Data'!$E$13</f>
        <v>0</v>
      </c>
      <c r="AE44" s="140">
        <f>$N$33/'Fixed Data'!$E$13</f>
        <v>0</v>
      </c>
      <c r="AF44" s="140">
        <f>$N$33/'Fixed Data'!$E$13</f>
        <v>0</v>
      </c>
      <c r="AG44" s="140">
        <f>$N$33/'Fixed Data'!$E$13</f>
        <v>0</v>
      </c>
      <c r="AH44" s="140">
        <f>$N$33/'Fixed Data'!$E$13</f>
        <v>0</v>
      </c>
      <c r="AI44" s="140">
        <f>$N$33/'Fixed Data'!$E$13</f>
        <v>0</v>
      </c>
      <c r="AJ44" s="140">
        <f>$N$33/'Fixed Data'!$E$13</f>
        <v>0</v>
      </c>
      <c r="AK44" s="140">
        <f>$N$33/'Fixed Data'!$E$13</f>
        <v>0</v>
      </c>
      <c r="AL44" s="140">
        <f>$N$33/'Fixed Data'!$E$13</f>
        <v>0</v>
      </c>
      <c r="AM44" s="140">
        <f>$N$33/'Fixed Data'!$E$13</f>
        <v>0</v>
      </c>
      <c r="AN44" s="140">
        <f>$N$33/'Fixed Data'!$E$13</f>
        <v>0</v>
      </c>
      <c r="AO44" s="140">
        <f>$N$33/'Fixed Data'!$E$13</f>
        <v>0</v>
      </c>
      <c r="AP44" s="140">
        <f>$N$33/'Fixed Data'!$E$13</f>
        <v>0</v>
      </c>
      <c r="AQ44" s="140">
        <f>$N$33/'Fixed Data'!$E$13</f>
        <v>0</v>
      </c>
      <c r="AR44" s="140">
        <f>$N$33/'Fixed Data'!$E$13</f>
        <v>0</v>
      </c>
      <c r="AS44" s="140">
        <f>$N$33/'Fixed Data'!$E$13</f>
        <v>0</v>
      </c>
      <c r="AT44" s="140">
        <f>$N$33/'Fixed Data'!$E$13</f>
        <v>0</v>
      </c>
      <c r="AU44" s="140">
        <f>$N$33/'Fixed Data'!$E$13</f>
        <v>0</v>
      </c>
      <c r="AV44" s="140">
        <f>$N$33/'Fixed Data'!$E$13</f>
        <v>0</v>
      </c>
      <c r="AW44" s="140">
        <f>$N$33/'Fixed Data'!$E$13</f>
        <v>0</v>
      </c>
      <c r="AX44" s="140">
        <f>$N$33/'Fixed Data'!$E$13</f>
        <v>0</v>
      </c>
      <c r="AY44" s="140">
        <f>$N$33/'Fixed Data'!$E$13</f>
        <v>0</v>
      </c>
      <c r="AZ44" s="140">
        <f>$N$33/'Fixed Data'!$E$13</f>
        <v>0</v>
      </c>
      <c r="BA44" s="140">
        <f>$N$33/'Fixed Data'!$E$13</f>
        <v>0</v>
      </c>
      <c r="BB44" s="140">
        <f>$N$33/'Fixed Data'!$E$13</f>
        <v>0</v>
      </c>
      <c r="BC44" s="140">
        <f>$N$33/'Fixed Data'!$E$13</f>
        <v>0</v>
      </c>
      <c r="BD44" s="140">
        <f>$N$33/'Fixed Data'!$E$13</f>
        <v>0</v>
      </c>
      <c r="BE44" s="140">
        <f>$N$33/'Fixed Data'!$E$13</f>
        <v>0</v>
      </c>
    </row>
    <row r="45" spans="1:57" ht="16.5" hidden="1" customHeight="1" outlineLevel="1">
      <c r="A45" s="180"/>
      <c r="B45" s="36" t="s">
        <v>344</v>
      </c>
      <c r="C45" s="36" t="s">
        <v>345</v>
      </c>
      <c r="D45" s="36" t="s">
        <v>196</v>
      </c>
      <c r="F45" s="140"/>
      <c r="G45" s="140"/>
      <c r="H45" s="140"/>
      <c r="I45" s="140"/>
      <c r="J45" s="140"/>
      <c r="K45" s="140"/>
      <c r="L45" s="140"/>
      <c r="M45" s="140"/>
      <c r="N45" s="140"/>
      <c r="O45" s="140"/>
      <c r="P45" s="140">
        <f>$O$33/'Fixed Data'!$E$13</f>
        <v>0</v>
      </c>
      <c r="Q45" s="140">
        <f>$O$33/'Fixed Data'!$E$13</f>
        <v>0</v>
      </c>
      <c r="R45" s="140">
        <f>$O$33/'Fixed Data'!$E$13</f>
        <v>0</v>
      </c>
      <c r="S45" s="140">
        <f>$O$33/'Fixed Data'!$E$13</f>
        <v>0</v>
      </c>
      <c r="T45" s="140">
        <f>$O$33/'Fixed Data'!$E$13</f>
        <v>0</v>
      </c>
      <c r="U45" s="140">
        <f>$O$33/'Fixed Data'!$E$13</f>
        <v>0</v>
      </c>
      <c r="V45" s="140">
        <f>$O$33/'Fixed Data'!$E$13</f>
        <v>0</v>
      </c>
      <c r="W45" s="140">
        <f>$O$33/'Fixed Data'!$E$13</f>
        <v>0</v>
      </c>
      <c r="X45" s="140">
        <f>$O$33/'Fixed Data'!$E$13</f>
        <v>0</v>
      </c>
      <c r="Y45" s="140">
        <f>$O$33/'Fixed Data'!$E$13</f>
        <v>0</v>
      </c>
      <c r="Z45" s="140">
        <f>$O$33/'Fixed Data'!$E$13</f>
        <v>0</v>
      </c>
      <c r="AA45" s="140">
        <f>$O$33/'Fixed Data'!$E$13</f>
        <v>0</v>
      </c>
      <c r="AB45" s="140">
        <f>$O$33/'Fixed Data'!$E$13</f>
        <v>0</v>
      </c>
      <c r="AC45" s="140">
        <f>$O$33/'Fixed Data'!$E$13</f>
        <v>0</v>
      </c>
      <c r="AD45" s="140">
        <f>$O$33/'Fixed Data'!$E$13</f>
        <v>0</v>
      </c>
      <c r="AE45" s="140">
        <f>$O$33/'Fixed Data'!$E$13</f>
        <v>0</v>
      </c>
      <c r="AF45" s="140">
        <f>$O$33/'Fixed Data'!$E$13</f>
        <v>0</v>
      </c>
      <c r="AG45" s="140">
        <f>$O$33/'Fixed Data'!$E$13</f>
        <v>0</v>
      </c>
      <c r="AH45" s="140">
        <f>$O$33/'Fixed Data'!$E$13</f>
        <v>0</v>
      </c>
      <c r="AI45" s="140">
        <f>$O$33/'Fixed Data'!$E$13</f>
        <v>0</v>
      </c>
      <c r="AJ45" s="140">
        <f>$O$33/'Fixed Data'!$E$13</f>
        <v>0</v>
      </c>
      <c r="AK45" s="140">
        <f>$O$33/'Fixed Data'!$E$13</f>
        <v>0</v>
      </c>
      <c r="AL45" s="140">
        <f>$O$33/'Fixed Data'!$E$13</f>
        <v>0</v>
      </c>
      <c r="AM45" s="140">
        <f>$O$33/'Fixed Data'!$E$13</f>
        <v>0</v>
      </c>
      <c r="AN45" s="140">
        <f>$O$33/'Fixed Data'!$E$13</f>
        <v>0</v>
      </c>
      <c r="AO45" s="140">
        <f>$O$33/'Fixed Data'!$E$13</f>
        <v>0</v>
      </c>
      <c r="AP45" s="140">
        <f>$O$33/'Fixed Data'!$E$13</f>
        <v>0</v>
      </c>
      <c r="AQ45" s="140">
        <f>$O$33/'Fixed Data'!$E$13</f>
        <v>0</v>
      </c>
      <c r="AR45" s="140">
        <f>$O$33/'Fixed Data'!$E$13</f>
        <v>0</v>
      </c>
      <c r="AS45" s="140">
        <f>$O$33/'Fixed Data'!$E$13</f>
        <v>0</v>
      </c>
      <c r="AT45" s="140">
        <f>$O$33/'Fixed Data'!$E$13</f>
        <v>0</v>
      </c>
      <c r="AU45" s="140">
        <f>$O$33/'Fixed Data'!$E$13</f>
        <v>0</v>
      </c>
      <c r="AV45" s="140">
        <f>$O$33/'Fixed Data'!$E$13</f>
        <v>0</v>
      </c>
      <c r="AW45" s="140">
        <f>$O$33/'Fixed Data'!$E$13</f>
        <v>0</v>
      </c>
      <c r="AX45" s="140">
        <f>$O$33/'Fixed Data'!$E$13</f>
        <v>0</v>
      </c>
      <c r="AY45" s="140">
        <f>$O$33/'Fixed Data'!$E$13</f>
        <v>0</v>
      </c>
      <c r="AZ45" s="140">
        <f>$O$33/'Fixed Data'!$E$13</f>
        <v>0</v>
      </c>
      <c r="BA45" s="140">
        <f>$O$33/'Fixed Data'!$E$13</f>
        <v>0</v>
      </c>
      <c r="BB45" s="140">
        <f>$O$33/'Fixed Data'!$E$13</f>
        <v>0</v>
      </c>
      <c r="BC45" s="140">
        <f>$O$33/'Fixed Data'!$E$13</f>
        <v>0</v>
      </c>
      <c r="BD45" s="140">
        <f>$O$33/'Fixed Data'!$E$13</f>
        <v>0</v>
      </c>
      <c r="BE45" s="140">
        <f>$O$33/'Fixed Data'!$E$13</f>
        <v>0</v>
      </c>
    </row>
    <row r="46" spans="1:57" ht="16.5" hidden="1" customHeight="1" outlineLevel="1">
      <c r="A46" s="180"/>
      <c r="B46" s="36" t="s">
        <v>346</v>
      </c>
      <c r="C46" s="36" t="s">
        <v>347</v>
      </c>
      <c r="D46" s="36" t="s">
        <v>196</v>
      </c>
      <c r="F46" s="140"/>
      <c r="G46" s="140"/>
      <c r="H46" s="140"/>
      <c r="I46" s="140"/>
      <c r="J46" s="140"/>
      <c r="K46" s="140"/>
      <c r="L46" s="140"/>
      <c r="M46" s="140"/>
      <c r="N46" s="140"/>
      <c r="O46" s="140"/>
      <c r="P46" s="140"/>
      <c r="Q46" s="140">
        <f>$P$33/'Fixed Data'!$E$13</f>
        <v>0</v>
      </c>
      <c r="R46" s="140">
        <f>$P$33/'Fixed Data'!$E$13</f>
        <v>0</v>
      </c>
      <c r="S46" s="140">
        <f>$P$33/'Fixed Data'!$E$13</f>
        <v>0</v>
      </c>
      <c r="T46" s="140">
        <f>$P$33/'Fixed Data'!$E$13</f>
        <v>0</v>
      </c>
      <c r="U46" s="140">
        <f>$P$33/'Fixed Data'!$E$13</f>
        <v>0</v>
      </c>
      <c r="V46" s="140">
        <f>$P$33/'Fixed Data'!$E$13</f>
        <v>0</v>
      </c>
      <c r="W46" s="140">
        <f>$P$33/'Fixed Data'!$E$13</f>
        <v>0</v>
      </c>
      <c r="X46" s="140">
        <f>$P$33/'Fixed Data'!$E$13</f>
        <v>0</v>
      </c>
      <c r="Y46" s="140">
        <f>$P$33/'Fixed Data'!$E$13</f>
        <v>0</v>
      </c>
      <c r="Z46" s="140">
        <f>$P$33/'Fixed Data'!$E$13</f>
        <v>0</v>
      </c>
      <c r="AA46" s="140">
        <f>$P$33/'Fixed Data'!$E$13</f>
        <v>0</v>
      </c>
      <c r="AB46" s="140">
        <f>$P$33/'Fixed Data'!$E$13</f>
        <v>0</v>
      </c>
      <c r="AC46" s="140">
        <f>$P$33/'Fixed Data'!$E$13</f>
        <v>0</v>
      </c>
      <c r="AD46" s="140">
        <f>$P$33/'Fixed Data'!$E$13</f>
        <v>0</v>
      </c>
      <c r="AE46" s="140">
        <f>$P$33/'Fixed Data'!$E$13</f>
        <v>0</v>
      </c>
      <c r="AF46" s="140">
        <f>$P$33/'Fixed Data'!$E$13</f>
        <v>0</v>
      </c>
      <c r="AG46" s="140">
        <f>$P$33/'Fixed Data'!$E$13</f>
        <v>0</v>
      </c>
      <c r="AH46" s="140">
        <f>$P$33/'Fixed Data'!$E$13</f>
        <v>0</v>
      </c>
      <c r="AI46" s="140">
        <f>$P$33/'Fixed Data'!$E$13</f>
        <v>0</v>
      </c>
      <c r="AJ46" s="140">
        <f>$P$33/'Fixed Data'!$E$13</f>
        <v>0</v>
      </c>
      <c r="AK46" s="140">
        <f>$P$33/'Fixed Data'!$E$13</f>
        <v>0</v>
      </c>
      <c r="AL46" s="140">
        <f>$P$33/'Fixed Data'!$E$13</f>
        <v>0</v>
      </c>
      <c r="AM46" s="140">
        <f>$P$33/'Fixed Data'!$E$13</f>
        <v>0</v>
      </c>
      <c r="AN46" s="140">
        <f>$P$33/'Fixed Data'!$E$13</f>
        <v>0</v>
      </c>
      <c r="AO46" s="140">
        <f>$P$33/'Fixed Data'!$E$13</f>
        <v>0</v>
      </c>
      <c r="AP46" s="140">
        <f>$P$33/'Fixed Data'!$E$13</f>
        <v>0</v>
      </c>
      <c r="AQ46" s="140">
        <f>$P$33/'Fixed Data'!$E$13</f>
        <v>0</v>
      </c>
      <c r="AR46" s="140">
        <f>$P$33/'Fixed Data'!$E$13</f>
        <v>0</v>
      </c>
      <c r="AS46" s="140">
        <f>$P$33/'Fixed Data'!$E$13</f>
        <v>0</v>
      </c>
      <c r="AT46" s="140">
        <f>$P$33/'Fixed Data'!$E$13</f>
        <v>0</v>
      </c>
      <c r="AU46" s="140">
        <f>$P$33/'Fixed Data'!$E$13</f>
        <v>0</v>
      </c>
      <c r="AV46" s="140">
        <f>$P$33/'Fixed Data'!$E$13</f>
        <v>0</v>
      </c>
      <c r="AW46" s="140">
        <f>$P$33/'Fixed Data'!$E$13</f>
        <v>0</v>
      </c>
      <c r="AX46" s="140">
        <f>$P$33/'Fixed Data'!$E$13</f>
        <v>0</v>
      </c>
      <c r="AY46" s="140">
        <f>$P$33/'Fixed Data'!$E$13</f>
        <v>0</v>
      </c>
      <c r="AZ46" s="140">
        <f>$P$33/'Fixed Data'!$E$13</f>
        <v>0</v>
      </c>
      <c r="BA46" s="140">
        <f>$P$33/'Fixed Data'!$E$13</f>
        <v>0</v>
      </c>
      <c r="BB46" s="140">
        <f>$P$33/'Fixed Data'!$E$13</f>
        <v>0</v>
      </c>
      <c r="BC46" s="140">
        <f>$P$33/'Fixed Data'!$E$13</f>
        <v>0</v>
      </c>
      <c r="BD46" s="140">
        <f>$P$33/'Fixed Data'!$E$13</f>
        <v>0</v>
      </c>
      <c r="BE46" s="140">
        <f>$P$33/'Fixed Data'!$E$13</f>
        <v>0</v>
      </c>
    </row>
    <row r="47" spans="1:57" ht="16.5" hidden="1" customHeight="1" outlineLevel="1">
      <c r="A47" s="180"/>
      <c r="B47" s="36" t="s">
        <v>348</v>
      </c>
      <c r="C47" s="36" t="s">
        <v>349</v>
      </c>
      <c r="D47" s="36" t="s">
        <v>196</v>
      </c>
      <c r="F47" s="140"/>
      <c r="G47" s="140"/>
      <c r="H47" s="140"/>
      <c r="I47" s="140"/>
      <c r="J47" s="140"/>
      <c r="K47" s="140"/>
      <c r="L47" s="140"/>
      <c r="M47" s="140"/>
      <c r="N47" s="140"/>
      <c r="O47" s="140"/>
      <c r="P47" s="140"/>
      <c r="Q47" s="140"/>
      <c r="R47" s="140">
        <f>$Q$33/'Fixed Data'!$E$13</f>
        <v>0</v>
      </c>
      <c r="S47" s="140">
        <f>$Q$33/'Fixed Data'!$E$13</f>
        <v>0</v>
      </c>
      <c r="T47" s="140">
        <f>$Q$33/'Fixed Data'!$E$13</f>
        <v>0</v>
      </c>
      <c r="U47" s="140">
        <f>$Q$33/'Fixed Data'!$E$13</f>
        <v>0</v>
      </c>
      <c r="V47" s="140">
        <f>$Q$33/'Fixed Data'!$E$13</f>
        <v>0</v>
      </c>
      <c r="W47" s="140">
        <f>$Q$33/'Fixed Data'!$E$13</f>
        <v>0</v>
      </c>
      <c r="X47" s="140">
        <f>$Q$33/'Fixed Data'!$E$13</f>
        <v>0</v>
      </c>
      <c r="Y47" s="140">
        <f>$Q$33/'Fixed Data'!$E$13</f>
        <v>0</v>
      </c>
      <c r="Z47" s="140">
        <f>$Q$33/'Fixed Data'!$E$13</f>
        <v>0</v>
      </c>
      <c r="AA47" s="140">
        <f>$Q$33/'Fixed Data'!$E$13</f>
        <v>0</v>
      </c>
      <c r="AB47" s="140">
        <f>$Q$33/'Fixed Data'!$E$13</f>
        <v>0</v>
      </c>
      <c r="AC47" s="140">
        <f>$Q$33/'Fixed Data'!$E$13</f>
        <v>0</v>
      </c>
      <c r="AD47" s="140">
        <f>$Q$33/'Fixed Data'!$E$13</f>
        <v>0</v>
      </c>
      <c r="AE47" s="140">
        <f>$Q$33/'Fixed Data'!$E$13</f>
        <v>0</v>
      </c>
      <c r="AF47" s="140">
        <f>$Q$33/'Fixed Data'!$E$13</f>
        <v>0</v>
      </c>
      <c r="AG47" s="140">
        <f>$Q$33/'Fixed Data'!$E$13</f>
        <v>0</v>
      </c>
      <c r="AH47" s="140">
        <f>$Q$33/'Fixed Data'!$E$13</f>
        <v>0</v>
      </c>
      <c r="AI47" s="140">
        <f>$Q$33/'Fixed Data'!$E$13</f>
        <v>0</v>
      </c>
      <c r="AJ47" s="140">
        <f>$Q$33/'Fixed Data'!$E$13</f>
        <v>0</v>
      </c>
      <c r="AK47" s="140">
        <f>$Q$33/'Fixed Data'!$E$13</f>
        <v>0</v>
      </c>
      <c r="AL47" s="140">
        <f>$Q$33/'Fixed Data'!$E$13</f>
        <v>0</v>
      </c>
      <c r="AM47" s="140">
        <f>$Q$33/'Fixed Data'!$E$13</f>
        <v>0</v>
      </c>
      <c r="AN47" s="140">
        <f>$Q$33/'Fixed Data'!$E$13</f>
        <v>0</v>
      </c>
      <c r="AO47" s="140">
        <f>$Q$33/'Fixed Data'!$E$13</f>
        <v>0</v>
      </c>
      <c r="AP47" s="140">
        <f>$Q$33/'Fixed Data'!$E$13</f>
        <v>0</v>
      </c>
      <c r="AQ47" s="140">
        <f>$Q$33/'Fixed Data'!$E$13</f>
        <v>0</v>
      </c>
      <c r="AR47" s="140">
        <f>$Q$33/'Fixed Data'!$E$13</f>
        <v>0</v>
      </c>
      <c r="AS47" s="140">
        <f>$Q$33/'Fixed Data'!$E$13</f>
        <v>0</v>
      </c>
      <c r="AT47" s="140">
        <f>$Q$33/'Fixed Data'!$E$13</f>
        <v>0</v>
      </c>
      <c r="AU47" s="140">
        <f>$Q$33/'Fixed Data'!$E$13</f>
        <v>0</v>
      </c>
      <c r="AV47" s="140">
        <f>$Q$33/'Fixed Data'!$E$13</f>
        <v>0</v>
      </c>
      <c r="AW47" s="140">
        <f>$Q$33/'Fixed Data'!$E$13</f>
        <v>0</v>
      </c>
      <c r="AX47" s="140">
        <f>$Q$33/'Fixed Data'!$E$13</f>
        <v>0</v>
      </c>
      <c r="AY47" s="140">
        <f>$Q$33/'Fixed Data'!$E$13</f>
        <v>0</v>
      </c>
      <c r="AZ47" s="140">
        <f>$Q$33/'Fixed Data'!$E$13</f>
        <v>0</v>
      </c>
      <c r="BA47" s="140">
        <f>$Q$33/'Fixed Data'!$E$13</f>
        <v>0</v>
      </c>
      <c r="BB47" s="140">
        <f>$Q$33/'Fixed Data'!$E$13</f>
        <v>0</v>
      </c>
      <c r="BC47" s="140">
        <f>$Q$33/'Fixed Data'!$E$13</f>
        <v>0</v>
      </c>
      <c r="BD47" s="140">
        <f>$Q$33/'Fixed Data'!$E$13</f>
        <v>0</v>
      </c>
      <c r="BE47" s="140">
        <f>$Q$33/'Fixed Data'!$E$13</f>
        <v>0</v>
      </c>
    </row>
    <row r="48" spans="1:57" ht="16.5" hidden="1" customHeight="1" outlineLevel="1">
      <c r="A48" s="180"/>
      <c r="B48" s="36" t="s">
        <v>350</v>
      </c>
      <c r="C48" s="36" t="s">
        <v>351</v>
      </c>
      <c r="D48" s="36" t="s">
        <v>196</v>
      </c>
      <c r="F48" s="140"/>
      <c r="G48" s="140"/>
      <c r="H48" s="140"/>
      <c r="I48" s="140"/>
      <c r="J48" s="140"/>
      <c r="K48" s="140"/>
      <c r="L48" s="140"/>
      <c r="M48" s="140"/>
      <c r="N48" s="140"/>
      <c r="O48" s="140"/>
      <c r="P48" s="140"/>
      <c r="Q48" s="140"/>
      <c r="R48" s="140"/>
      <c r="S48" s="140">
        <f>$R$33/'Fixed Data'!$E$13</f>
        <v>0</v>
      </c>
      <c r="T48" s="140">
        <f>$R$33/'Fixed Data'!$E$13</f>
        <v>0</v>
      </c>
      <c r="U48" s="140">
        <f>$R$33/'Fixed Data'!$E$13</f>
        <v>0</v>
      </c>
      <c r="V48" s="140">
        <f>$R$33/'Fixed Data'!$E$13</f>
        <v>0</v>
      </c>
      <c r="W48" s="140">
        <f>$R$33/'Fixed Data'!$E$13</f>
        <v>0</v>
      </c>
      <c r="X48" s="140">
        <f>$R$33/'Fixed Data'!$E$13</f>
        <v>0</v>
      </c>
      <c r="Y48" s="140">
        <f>$R$33/'Fixed Data'!$E$13</f>
        <v>0</v>
      </c>
      <c r="Z48" s="140">
        <f>$R$33/'Fixed Data'!$E$13</f>
        <v>0</v>
      </c>
      <c r="AA48" s="140">
        <f>$R$33/'Fixed Data'!$E$13</f>
        <v>0</v>
      </c>
      <c r="AB48" s="140">
        <f>$R$33/'Fixed Data'!$E$13</f>
        <v>0</v>
      </c>
      <c r="AC48" s="140">
        <f>$R$33/'Fixed Data'!$E$13</f>
        <v>0</v>
      </c>
      <c r="AD48" s="140">
        <f>$R$33/'Fixed Data'!$E$13</f>
        <v>0</v>
      </c>
      <c r="AE48" s="140">
        <f>$R$33/'Fixed Data'!$E$13</f>
        <v>0</v>
      </c>
      <c r="AF48" s="140">
        <f>$R$33/'Fixed Data'!$E$13</f>
        <v>0</v>
      </c>
      <c r="AG48" s="140">
        <f>$R$33/'Fixed Data'!$E$13</f>
        <v>0</v>
      </c>
      <c r="AH48" s="140">
        <f>$R$33/'Fixed Data'!$E$13</f>
        <v>0</v>
      </c>
      <c r="AI48" s="140">
        <f>$R$33/'Fixed Data'!$E$13</f>
        <v>0</v>
      </c>
      <c r="AJ48" s="140">
        <f>$R$33/'Fixed Data'!$E$13</f>
        <v>0</v>
      </c>
      <c r="AK48" s="140">
        <f>$R$33/'Fixed Data'!$E$13</f>
        <v>0</v>
      </c>
      <c r="AL48" s="140">
        <f>$R$33/'Fixed Data'!$E$13</f>
        <v>0</v>
      </c>
      <c r="AM48" s="140">
        <f>$R$33/'Fixed Data'!$E$13</f>
        <v>0</v>
      </c>
      <c r="AN48" s="140">
        <f>$R$33/'Fixed Data'!$E$13</f>
        <v>0</v>
      </c>
      <c r="AO48" s="140">
        <f>$R$33/'Fixed Data'!$E$13</f>
        <v>0</v>
      </c>
      <c r="AP48" s="140">
        <f>$R$33/'Fixed Data'!$E$13</f>
        <v>0</v>
      </c>
      <c r="AQ48" s="140">
        <f>$R$33/'Fixed Data'!$E$13</f>
        <v>0</v>
      </c>
      <c r="AR48" s="140">
        <f>$R$33/'Fixed Data'!$E$13</f>
        <v>0</v>
      </c>
      <c r="AS48" s="140">
        <f>$R$33/'Fixed Data'!$E$13</f>
        <v>0</v>
      </c>
      <c r="AT48" s="140">
        <f>$R$33/'Fixed Data'!$E$13</f>
        <v>0</v>
      </c>
      <c r="AU48" s="140">
        <f>$R$33/'Fixed Data'!$E$13</f>
        <v>0</v>
      </c>
      <c r="AV48" s="140">
        <f>$R$33/'Fixed Data'!$E$13</f>
        <v>0</v>
      </c>
      <c r="AW48" s="140">
        <f>$R$33/'Fixed Data'!$E$13</f>
        <v>0</v>
      </c>
      <c r="AX48" s="140">
        <f>$R$33/'Fixed Data'!$E$13</f>
        <v>0</v>
      </c>
      <c r="AY48" s="140">
        <f>$R$33/'Fixed Data'!$E$13</f>
        <v>0</v>
      </c>
      <c r="AZ48" s="140">
        <f>$R$33/'Fixed Data'!$E$13</f>
        <v>0</v>
      </c>
      <c r="BA48" s="140">
        <f>$R$33/'Fixed Data'!$E$13</f>
        <v>0</v>
      </c>
      <c r="BB48" s="140">
        <f>$R$33/'Fixed Data'!$E$13</f>
        <v>0</v>
      </c>
      <c r="BC48" s="140">
        <f>$R$33/'Fixed Data'!$E$13</f>
        <v>0</v>
      </c>
      <c r="BD48" s="140">
        <f>$R$33/'Fixed Data'!$E$13</f>
        <v>0</v>
      </c>
      <c r="BE48" s="140">
        <f>$R$33/'Fixed Data'!$E$13</f>
        <v>0</v>
      </c>
    </row>
    <row r="49" spans="1:57" ht="16.5" hidden="1" customHeight="1" outlineLevel="1">
      <c r="A49" s="180"/>
      <c r="B49" s="36" t="s">
        <v>352</v>
      </c>
      <c r="C49" s="36" t="s">
        <v>353</v>
      </c>
      <c r="D49" s="36" t="s">
        <v>196</v>
      </c>
      <c r="F49" s="140"/>
      <c r="G49" s="140"/>
      <c r="H49" s="140"/>
      <c r="I49" s="140"/>
      <c r="J49" s="140"/>
      <c r="K49" s="140"/>
      <c r="L49" s="140"/>
      <c r="M49" s="140"/>
      <c r="N49" s="140"/>
      <c r="O49" s="140"/>
      <c r="P49" s="140"/>
      <c r="Q49" s="140"/>
      <c r="R49" s="140"/>
      <c r="S49" s="140"/>
      <c r="T49" s="140">
        <f>$S$33/'Fixed Data'!$E$13</f>
        <v>0</v>
      </c>
      <c r="U49" s="140">
        <f>$S$33/'Fixed Data'!$E$13</f>
        <v>0</v>
      </c>
      <c r="V49" s="140">
        <f>$S$33/'Fixed Data'!$E$13</f>
        <v>0</v>
      </c>
      <c r="W49" s="140">
        <f>$S$33/'Fixed Data'!$E$13</f>
        <v>0</v>
      </c>
      <c r="X49" s="140">
        <f>$S$33/'Fixed Data'!$E$13</f>
        <v>0</v>
      </c>
      <c r="Y49" s="140">
        <f>$S$33/'Fixed Data'!$E$13</f>
        <v>0</v>
      </c>
      <c r="Z49" s="140">
        <f>$S$33/'Fixed Data'!$E$13</f>
        <v>0</v>
      </c>
      <c r="AA49" s="140">
        <f>$S$33/'Fixed Data'!$E$13</f>
        <v>0</v>
      </c>
      <c r="AB49" s="140">
        <f>$S$33/'Fixed Data'!$E$13</f>
        <v>0</v>
      </c>
      <c r="AC49" s="140">
        <f>$S$33/'Fixed Data'!$E$13</f>
        <v>0</v>
      </c>
      <c r="AD49" s="140">
        <f>$S$33/'Fixed Data'!$E$13</f>
        <v>0</v>
      </c>
      <c r="AE49" s="140">
        <f>$S$33/'Fixed Data'!$E$13</f>
        <v>0</v>
      </c>
      <c r="AF49" s="140">
        <f>$S$33/'Fixed Data'!$E$13</f>
        <v>0</v>
      </c>
      <c r="AG49" s="140">
        <f>$S$33/'Fixed Data'!$E$13</f>
        <v>0</v>
      </c>
      <c r="AH49" s="140">
        <f>$S$33/'Fixed Data'!$E$13</f>
        <v>0</v>
      </c>
      <c r="AI49" s="140">
        <f>$S$33/'Fixed Data'!$E$13</f>
        <v>0</v>
      </c>
      <c r="AJ49" s="140">
        <f>$S$33/'Fixed Data'!$E$13</f>
        <v>0</v>
      </c>
      <c r="AK49" s="140">
        <f>$S$33/'Fixed Data'!$E$13</f>
        <v>0</v>
      </c>
      <c r="AL49" s="140">
        <f>$S$33/'Fixed Data'!$E$13</f>
        <v>0</v>
      </c>
      <c r="AM49" s="140">
        <f>$S$33/'Fixed Data'!$E$13</f>
        <v>0</v>
      </c>
      <c r="AN49" s="140">
        <f>$S$33/'Fixed Data'!$E$13</f>
        <v>0</v>
      </c>
      <c r="AO49" s="140">
        <f>$S$33/'Fixed Data'!$E$13</f>
        <v>0</v>
      </c>
      <c r="AP49" s="140">
        <f>$S$33/'Fixed Data'!$E$13</f>
        <v>0</v>
      </c>
      <c r="AQ49" s="140">
        <f>$S$33/'Fixed Data'!$E$13</f>
        <v>0</v>
      </c>
      <c r="AR49" s="140">
        <f>$S$33/'Fixed Data'!$E$13</f>
        <v>0</v>
      </c>
      <c r="AS49" s="140">
        <f>$S$33/'Fixed Data'!$E$13</f>
        <v>0</v>
      </c>
      <c r="AT49" s="140">
        <f>$S$33/'Fixed Data'!$E$13</f>
        <v>0</v>
      </c>
      <c r="AU49" s="140">
        <f>$S$33/'Fixed Data'!$E$13</f>
        <v>0</v>
      </c>
      <c r="AV49" s="140">
        <f>$S$33/'Fixed Data'!$E$13</f>
        <v>0</v>
      </c>
      <c r="AW49" s="140">
        <f>$S$33/'Fixed Data'!$E$13</f>
        <v>0</v>
      </c>
      <c r="AX49" s="140">
        <f>$S$33/'Fixed Data'!$E$13</f>
        <v>0</v>
      </c>
      <c r="AY49" s="140">
        <f>$S$33/'Fixed Data'!$E$13</f>
        <v>0</v>
      </c>
      <c r="AZ49" s="140">
        <f>$S$33/'Fixed Data'!$E$13</f>
        <v>0</v>
      </c>
      <c r="BA49" s="140">
        <f>$S$33/'Fixed Data'!$E$13</f>
        <v>0</v>
      </c>
      <c r="BB49" s="140">
        <f>$S$33/'Fixed Data'!$E$13</f>
        <v>0</v>
      </c>
      <c r="BC49" s="140">
        <f>$S$33/'Fixed Data'!$E$13</f>
        <v>0</v>
      </c>
      <c r="BD49" s="140">
        <f>$S$33/'Fixed Data'!$E$13</f>
        <v>0</v>
      </c>
      <c r="BE49" s="140">
        <f>$S$33/'Fixed Data'!$E$13</f>
        <v>0</v>
      </c>
    </row>
    <row r="50" spans="1:57" ht="16.5" hidden="1" customHeight="1" outlineLevel="1">
      <c r="A50" s="180"/>
      <c r="B50" s="36" t="s">
        <v>354</v>
      </c>
      <c r="C50" s="36" t="s">
        <v>355</v>
      </c>
      <c r="D50" s="36" t="s">
        <v>196</v>
      </c>
      <c r="F50" s="140"/>
      <c r="G50" s="140"/>
      <c r="H50" s="140"/>
      <c r="I50" s="140"/>
      <c r="J50" s="140"/>
      <c r="K50" s="140"/>
      <c r="L50" s="140"/>
      <c r="M50" s="140"/>
      <c r="N50" s="140"/>
      <c r="O50" s="140"/>
      <c r="P50" s="140"/>
      <c r="Q50" s="140"/>
      <c r="R50" s="140"/>
      <c r="S50" s="140"/>
      <c r="T50" s="140"/>
      <c r="U50" s="140">
        <f>$T$33/'Fixed Data'!$E$13</f>
        <v>0</v>
      </c>
      <c r="V50" s="140">
        <f>$T$33/'Fixed Data'!$E$13</f>
        <v>0</v>
      </c>
      <c r="W50" s="140">
        <f>$T$33/'Fixed Data'!$E$13</f>
        <v>0</v>
      </c>
      <c r="X50" s="140">
        <f>$T$33/'Fixed Data'!$E$13</f>
        <v>0</v>
      </c>
      <c r="Y50" s="140">
        <f>$T$33/'Fixed Data'!$E$13</f>
        <v>0</v>
      </c>
      <c r="Z50" s="140">
        <f>$T$33/'Fixed Data'!$E$13</f>
        <v>0</v>
      </c>
      <c r="AA50" s="140">
        <f>$T$33/'Fixed Data'!$E$13</f>
        <v>0</v>
      </c>
      <c r="AB50" s="140">
        <f>$T$33/'Fixed Data'!$E$13</f>
        <v>0</v>
      </c>
      <c r="AC50" s="140">
        <f>$T$33/'Fixed Data'!$E$13</f>
        <v>0</v>
      </c>
      <c r="AD50" s="140">
        <f>$T$33/'Fixed Data'!$E$13</f>
        <v>0</v>
      </c>
      <c r="AE50" s="140">
        <f>$T$33/'Fixed Data'!$E$13</f>
        <v>0</v>
      </c>
      <c r="AF50" s="140">
        <f>$T$33/'Fixed Data'!$E$13</f>
        <v>0</v>
      </c>
      <c r="AG50" s="140">
        <f>$T$33/'Fixed Data'!$E$13</f>
        <v>0</v>
      </c>
      <c r="AH50" s="140">
        <f>$T$33/'Fixed Data'!$E$13</f>
        <v>0</v>
      </c>
      <c r="AI50" s="140">
        <f>$T$33/'Fixed Data'!$E$13</f>
        <v>0</v>
      </c>
      <c r="AJ50" s="140">
        <f>$T$33/'Fixed Data'!$E$13</f>
        <v>0</v>
      </c>
      <c r="AK50" s="140">
        <f>$T$33/'Fixed Data'!$E$13</f>
        <v>0</v>
      </c>
      <c r="AL50" s="140">
        <f>$T$33/'Fixed Data'!$E$13</f>
        <v>0</v>
      </c>
      <c r="AM50" s="140">
        <f>$T$33/'Fixed Data'!$E$13</f>
        <v>0</v>
      </c>
      <c r="AN50" s="140">
        <f>$T$33/'Fixed Data'!$E$13</f>
        <v>0</v>
      </c>
      <c r="AO50" s="140">
        <f>$T$33/'Fixed Data'!$E$13</f>
        <v>0</v>
      </c>
      <c r="AP50" s="140">
        <f>$T$33/'Fixed Data'!$E$13</f>
        <v>0</v>
      </c>
      <c r="AQ50" s="140">
        <f>$T$33/'Fixed Data'!$E$13</f>
        <v>0</v>
      </c>
      <c r="AR50" s="140">
        <f>$T$33/'Fixed Data'!$E$13</f>
        <v>0</v>
      </c>
      <c r="AS50" s="140">
        <f>$T$33/'Fixed Data'!$E$13</f>
        <v>0</v>
      </c>
      <c r="AT50" s="140">
        <f>$T$33/'Fixed Data'!$E$13</f>
        <v>0</v>
      </c>
      <c r="AU50" s="140">
        <f>$T$33/'Fixed Data'!$E$13</f>
        <v>0</v>
      </c>
      <c r="AV50" s="140">
        <f>$T$33/'Fixed Data'!$E$13</f>
        <v>0</v>
      </c>
      <c r="AW50" s="140">
        <f>$T$33/'Fixed Data'!$E$13</f>
        <v>0</v>
      </c>
      <c r="AX50" s="140">
        <f>$T$33/'Fixed Data'!$E$13</f>
        <v>0</v>
      </c>
      <c r="AY50" s="140">
        <f>$T$33/'Fixed Data'!$E$13</f>
        <v>0</v>
      </c>
      <c r="AZ50" s="140">
        <f>$T$33/'Fixed Data'!$E$13</f>
        <v>0</v>
      </c>
      <c r="BA50" s="140">
        <f>$T$33/'Fixed Data'!$E$13</f>
        <v>0</v>
      </c>
      <c r="BB50" s="140">
        <f>$T$33/'Fixed Data'!$E$13</f>
        <v>0</v>
      </c>
      <c r="BC50" s="140">
        <f>$T$33/'Fixed Data'!$E$13</f>
        <v>0</v>
      </c>
      <c r="BD50" s="140">
        <f>$T$33/'Fixed Data'!$E$13</f>
        <v>0</v>
      </c>
      <c r="BE50" s="140">
        <f>$T$33/'Fixed Data'!$E$13</f>
        <v>0</v>
      </c>
    </row>
    <row r="51" spans="1:57" ht="16.5" hidden="1" customHeight="1" outlineLevel="1">
      <c r="A51" s="180"/>
      <c r="B51" s="36" t="s">
        <v>356</v>
      </c>
      <c r="C51" s="36" t="s">
        <v>357</v>
      </c>
      <c r="D51" s="36" t="s">
        <v>196</v>
      </c>
      <c r="F51" s="140"/>
      <c r="G51" s="140"/>
      <c r="H51" s="140"/>
      <c r="I51" s="140"/>
      <c r="J51" s="140"/>
      <c r="K51" s="140"/>
      <c r="L51" s="140"/>
      <c r="M51" s="140"/>
      <c r="N51" s="140"/>
      <c r="O51" s="140"/>
      <c r="P51" s="140"/>
      <c r="Q51" s="140"/>
      <c r="R51" s="140"/>
      <c r="S51" s="140"/>
      <c r="T51" s="140"/>
      <c r="U51" s="140"/>
      <c r="V51" s="140">
        <f>$U$33/'Fixed Data'!$E$13</f>
        <v>0</v>
      </c>
      <c r="W51" s="140">
        <f>$U$33/'Fixed Data'!$E$13</f>
        <v>0</v>
      </c>
      <c r="X51" s="140">
        <f>$U$33/'Fixed Data'!$E$13</f>
        <v>0</v>
      </c>
      <c r="Y51" s="140">
        <f>$U$33/'Fixed Data'!$E$13</f>
        <v>0</v>
      </c>
      <c r="Z51" s="140">
        <f>$U$33/'Fixed Data'!$E$13</f>
        <v>0</v>
      </c>
      <c r="AA51" s="140">
        <f>$U$33/'Fixed Data'!$E$13</f>
        <v>0</v>
      </c>
      <c r="AB51" s="140">
        <f>$U$33/'Fixed Data'!$E$13</f>
        <v>0</v>
      </c>
      <c r="AC51" s="140">
        <f>$U$33/'Fixed Data'!$E$13</f>
        <v>0</v>
      </c>
      <c r="AD51" s="140">
        <f>$U$33/'Fixed Data'!$E$13</f>
        <v>0</v>
      </c>
      <c r="AE51" s="140">
        <f>$U$33/'Fixed Data'!$E$13</f>
        <v>0</v>
      </c>
      <c r="AF51" s="140">
        <f>$U$33/'Fixed Data'!$E$13</f>
        <v>0</v>
      </c>
      <c r="AG51" s="140">
        <f>$U$33/'Fixed Data'!$E$13</f>
        <v>0</v>
      </c>
      <c r="AH51" s="140">
        <f>$U$33/'Fixed Data'!$E$13</f>
        <v>0</v>
      </c>
      <c r="AI51" s="140">
        <f>$U$33/'Fixed Data'!$E$13</f>
        <v>0</v>
      </c>
      <c r="AJ51" s="140">
        <f>$U$33/'Fixed Data'!$E$13</f>
        <v>0</v>
      </c>
      <c r="AK51" s="140">
        <f>$U$33/'Fixed Data'!$E$13</f>
        <v>0</v>
      </c>
      <c r="AL51" s="140">
        <f>$U$33/'Fixed Data'!$E$13</f>
        <v>0</v>
      </c>
      <c r="AM51" s="140">
        <f>$U$33/'Fixed Data'!$E$13</f>
        <v>0</v>
      </c>
      <c r="AN51" s="140">
        <f>$U$33/'Fixed Data'!$E$13</f>
        <v>0</v>
      </c>
      <c r="AO51" s="140">
        <f>$U$33/'Fixed Data'!$E$13</f>
        <v>0</v>
      </c>
      <c r="AP51" s="140">
        <f>$U$33/'Fixed Data'!$E$13</f>
        <v>0</v>
      </c>
      <c r="AQ51" s="140">
        <f>$U$33/'Fixed Data'!$E$13</f>
        <v>0</v>
      </c>
      <c r="AR51" s="140">
        <f>$U$33/'Fixed Data'!$E$13</f>
        <v>0</v>
      </c>
      <c r="AS51" s="140">
        <f>$U$33/'Fixed Data'!$E$13</f>
        <v>0</v>
      </c>
      <c r="AT51" s="140">
        <f>$U$33/'Fixed Data'!$E$13</f>
        <v>0</v>
      </c>
      <c r="AU51" s="140">
        <f>$U$33/'Fixed Data'!$E$13</f>
        <v>0</v>
      </c>
      <c r="AV51" s="140">
        <f>$U$33/'Fixed Data'!$E$13</f>
        <v>0</v>
      </c>
      <c r="AW51" s="140">
        <f>$U$33/'Fixed Data'!$E$13</f>
        <v>0</v>
      </c>
      <c r="AX51" s="140">
        <f>$U$33/'Fixed Data'!$E$13</f>
        <v>0</v>
      </c>
      <c r="AY51" s="140">
        <f>$U$33/'Fixed Data'!$E$13</f>
        <v>0</v>
      </c>
      <c r="AZ51" s="140">
        <f>$U$33/'Fixed Data'!$E$13</f>
        <v>0</v>
      </c>
      <c r="BA51" s="140">
        <f>$U$33/'Fixed Data'!$E$13</f>
        <v>0</v>
      </c>
      <c r="BB51" s="140">
        <f>$U$33/'Fixed Data'!$E$13</f>
        <v>0</v>
      </c>
      <c r="BC51" s="140">
        <f>$U$33/'Fixed Data'!$E$13</f>
        <v>0</v>
      </c>
      <c r="BD51" s="140">
        <f>$U$33/'Fixed Data'!$E$13</f>
        <v>0</v>
      </c>
      <c r="BE51" s="140">
        <f>$U$33/'Fixed Data'!$E$13</f>
        <v>0</v>
      </c>
    </row>
    <row r="52" spans="1:57" ht="16.5" hidden="1" customHeight="1" outlineLevel="1">
      <c r="A52" s="180"/>
      <c r="B52" s="36" t="s">
        <v>358</v>
      </c>
      <c r="C52" s="36" t="s">
        <v>359</v>
      </c>
      <c r="D52" s="36" t="s">
        <v>196</v>
      </c>
      <c r="F52" s="140"/>
      <c r="G52" s="140"/>
      <c r="H52" s="140"/>
      <c r="I52" s="140"/>
      <c r="J52" s="140"/>
      <c r="K52" s="140"/>
      <c r="L52" s="140"/>
      <c r="M52" s="140"/>
      <c r="N52" s="140"/>
      <c r="O52" s="140"/>
      <c r="P52" s="140"/>
      <c r="Q52" s="140"/>
      <c r="R52" s="140"/>
      <c r="S52" s="140"/>
      <c r="T52" s="140"/>
      <c r="U52" s="140"/>
      <c r="V52" s="140"/>
      <c r="W52" s="140">
        <f>$V$33/'Fixed Data'!$E$13</f>
        <v>0</v>
      </c>
      <c r="X52" s="140">
        <f>$V$33/'Fixed Data'!$E$13</f>
        <v>0</v>
      </c>
      <c r="Y52" s="140">
        <f>$V$33/'Fixed Data'!$E$13</f>
        <v>0</v>
      </c>
      <c r="Z52" s="140">
        <f>$V$33/'Fixed Data'!$E$13</f>
        <v>0</v>
      </c>
      <c r="AA52" s="140">
        <f>$V$33/'Fixed Data'!$E$13</f>
        <v>0</v>
      </c>
      <c r="AB52" s="140">
        <f>$V$33/'Fixed Data'!$E$13</f>
        <v>0</v>
      </c>
      <c r="AC52" s="140">
        <f>$V$33/'Fixed Data'!$E$13</f>
        <v>0</v>
      </c>
      <c r="AD52" s="140">
        <f>$V$33/'Fixed Data'!$E$13</f>
        <v>0</v>
      </c>
      <c r="AE52" s="140">
        <f>$V$33/'Fixed Data'!$E$13</f>
        <v>0</v>
      </c>
      <c r="AF52" s="140">
        <f>$V$33/'Fixed Data'!$E$13</f>
        <v>0</v>
      </c>
      <c r="AG52" s="140">
        <f>$V$33/'Fixed Data'!$E$13</f>
        <v>0</v>
      </c>
      <c r="AH52" s="140">
        <f>$V$33/'Fixed Data'!$E$13</f>
        <v>0</v>
      </c>
      <c r="AI52" s="140">
        <f>$V$33/'Fixed Data'!$E$13</f>
        <v>0</v>
      </c>
      <c r="AJ52" s="140">
        <f>$V$33/'Fixed Data'!$E$13</f>
        <v>0</v>
      </c>
      <c r="AK52" s="140">
        <f>$V$33/'Fixed Data'!$E$13</f>
        <v>0</v>
      </c>
      <c r="AL52" s="140">
        <f>$V$33/'Fixed Data'!$E$13</f>
        <v>0</v>
      </c>
      <c r="AM52" s="140">
        <f>$V$33/'Fixed Data'!$E$13</f>
        <v>0</v>
      </c>
      <c r="AN52" s="140">
        <f>$V$33/'Fixed Data'!$E$13</f>
        <v>0</v>
      </c>
      <c r="AO52" s="140">
        <f>$V$33/'Fixed Data'!$E$13</f>
        <v>0</v>
      </c>
      <c r="AP52" s="140">
        <f>$V$33/'Fixed Data'!$E$13</f>
        <v>0</v>
      </c>
      <c r="AQ52" s="140">
        <f>$V$33/'Fixed Data'!$E$13</f>
        <v>0</v>
      </c>
      <c r="AR52" s="140">
        <f>$V$33/'Fixed Data'!$E$13</f>
        <v>0</v>
      </c>
      <c r="AS52" s="140">
        <f>$V$33/'Fixed Data'!$E$13</f>
        <v>0</v>
      </c>
      <c r="AT52" s="140">
        <f>$V$33/'Fixed Data'!$E$13</f>
        <v>0</v>
      </c>
      <c r="AU52" s="140">
        <f>$V$33/'Fixed Data'!$E$13</f>
        <v>0</v>
      </c>
      <c r="AV52" s="140">
        <f>$V$33/'Fixed Data'!$E$13</f>
        <v>0</v>
      </c>
      <c r="AW52" s="140">
        <f>$V$33/'Fixed Data'!$E$13</f>
        <v>0</v>
      </c>
      <c r="AX52" s="140">
        <f>$V$33/'Fixed Data'!$E$13</f>
        <v>0</v>
      </c>
      <c r="AY52" s="140">
        <f>$V$33/'Fixed Data'!$E$13</f>
        <v>0</v>
      </c>
      <c r="AZ52" s="140">
        <f>$V$33/'Fixed Data'!$E$13</f>
        <v>0</v>
      </c>
      <c r="BA52" s="140">
        <f>$V$33/'Fixed Data'!$E$13</f>
        <v>0</v>
      </c>
      <c r="BB52" s="140">
        <f>$V$33/'Fixed Data'!$E$13</f>
        <v>0</v>
      </c>
      <c r="BC52" s="140">
        <f>$V$33/'Fixed Data'!$E$13</f>
        <v>0</v>
      </c>
      <c r="BD52" s="140">
        <f>$V$33/'Fixed Data'!$E$13</f>
        <v>0</v>
      </c>
      <c r="BE52" s="140">
        <f>$V$33/'Fixed Data'!$E$13</f>
        <v>0</v>
      </c>
    </row>
    <row r="53" spans="1:57" ht="16.5" hidden="1" customHeight="1" outlineLevel="1">
      <c r="A53" s="180"/>
      <c r="B53" s="36" t="s">
        <v>360</v>
      </c>
      <c r="C53" s="36" t="s">
        <v>361</v>
      </c>
      <c r="D53" s="36" t="s">
        <v>196</v>
      </c>
      <c r="F53" s="140"/>
      <c r="G53" s="140"/>
      <c r="H53" s="140"/>
      <c r="I53" s="140"/>
      <c r="J53" s="140"/>
      <c r="K53" s="140"/>
      <c r="L53" s="140"/>
      <c r="M53" s="140"/>
      <c r="N53" s="140"/>
      <c r="O53" s="140"/>
      <c r="P53" s="140"/>
      <c r="Q53" s="140"/>
      <c r="R53" s="140"/>
      <c r="S53" s="140"/>
      <c r="T53" s="140"/>
      <c r="U53" s="140"/>
      <c r="V53" s="140"/>
      <c r="W53" s="140"/>
      <c r="X53" s="140">
        <f>$W$33/'Fixed Data'!$E$13</f>
        <v>0</v>
      </c>
      <c r="Y53" s="140">
        <f>$W$33/'Fixed Data'!$E$13</f>
        <v>0</v>
      </c>
      <c r="Z53" s="140">
        <f>$W$33/'Fixed Data'!$E$13</f>
        <v>0</v>
      </c>
      <c r="AA53" s="140">
        <f>$W$33/'Fixed Data'!$E$13</f>
        <v>0</v>
      </c>
      <c r="AB53" s="140">
        <f>$W$33/'Fixed Data'!$E$13</f>
        <v>0</v>
      </c>
      <c r="AC53" s="140">
        <f>$W$33/'Fixed Data'!$E$13</f>
        <v>0</v>
      </c>
      <c r="AD53" s="140">
        <f>$W$33/'Fixed Data'!$E$13</f>
        <v>0</v>
      </c>
      <c r="AE53" s="140">
        <f>$W$33/'Fixed Data'!$E$13</f>
        <v>0</v>
      </c>
      <c r="AF53" s="140">
        <f>$W$33/'Fixed Data'!$E$13</f>
        <v>0</v>
      </c>
      <c r="AG53" s="140">
        <f>$W$33/'Fixed Data'!$E$13</f>
        <v>0</v>
      </c>
      <c r="AH53" s="140">
        <f>$W$33/'Fixed Data'!$E$13</f>
        <v>0</v>
      </c>
      <c r="AI53" s="140">
        <f>$W$33/'Fixed Data'!$E$13</f>
        <v>0</v>
      </c>
      <c r="AJ53" s="140">
        <f>$W$33/'Fixed Data'!$E$13</f>
        <v>0</v>
      </c>
      <c r="AK53" s="140">
        <f>$W$33/'Fixed Data'!$E$13</f>
        <v>0</v>
      </c>
      <c r="AL53" s="140">
        <f>$W$33/'Fixed Data'!$E$13</f>
        <v>0</v>
      </c>
      <c r="AM53" s="140">
        <f>$W$33/'Fixed Data'!$E$13</f>
        <v>0</v>
      </c>
      <c r="AN53" s="140">
        <f>$W$33/'Fixed Data'!$E$13</f>
        <v>0</v>
      </c>
      <c r="AO53" s="140">
        <f>$W$33/'Fixed Data'!$E$13</f>
        <v>0</v>
      </c>
      <c r="AP53" s="140">
        <f>$W$33/'Fixed Data'!$E$13</f>
        <v>0</v>
      </c>
      <c r="AQ53" s="140">
        <f>$W$33/'Fixed Data'!$E$13</f>
        <v>0</v>
      </c>
      <c r="AR53" s="140">
        <f>$W$33/'Fixed Data'!$E$13</f>
        <v>0</v>
      </c>
      <c r="AS53" s="140">
        <f>$W$33/'Fixed Data'!$E$13</f>
        <v>0</v>
      </c>
      <c r="AT53" s="140">
        <f>$W$33/'Fixed Data'!$E$13</f>
        <v>0</v>
      </c>
      <c r="AU53" s="140">
        <f>$W$33/'Fixed Data'!$E$13</f>
        <v>0</v>
      </c>
      <c r="AV53" s="140">
        <f>$W$33/'Fixed Data'!$E$13</f>
        <v>0</v>
      </c>
      <c r="AW53" s="140">
        <f>$W$33/'Fixed Data'!$E$13</f>
        <v>0</v>
      </c>
      <c r="AX53" s="140">
        <f>$W$33/'Fixed Data'!$E$13</f>
        <v>0</v>
      </c>
      <c r="AY53" s="140">
        <f>$W$33/'Fixed Data'!$E$13</f>
        <v>0</v>
      </c>
      <c r="AZ53" s="140">
        <f>$W$33/'Fixed Data'!$E$13</f>
        <v>0</v>
      </c>
      <c r="BA53" s="140">
        <f>$W$33/'Fixed Data'!$E$13</f>
        <v>0</v>
      </c>
      <c r="BB53" s="140">
        <f>$W$33/'Fixed Data'!$E$13</f>
        <v>0</v>
      </c>
      <c r="BC53" s="140">
        <f>$W$33/'Fixed Data'!$E$13</f>
        <v>0</v>
      </c>
      <c r="BD53" s="140">
        <f>$W$33/'Fixed Data'!$E$13</f>
        <v>0</v>
      </c>
      <c r="BE53" s="140">
        <f>$W$33/'Fixed Data'!$E$13</f>
        <v>0</v>
      </c>
    </row>
    <row r="54" spans="1:57" ht="16.5" hidden="1" customHeight="1" outlineLevel="1">
      <c r="A54" s="180"/>
      <c r="B54" s="36" t="s">
        <v>362</v>
      </c>
      <c r="C54" s="36" t="s">
        <v>363</v>
      </c>
      <c r="D54" s="36" t="s">
        <v>196</v>
      </c>
      <c r="F54" s="140"/>
      <c r="G54" s="140"/>
      <c r="H54" s="140"/>
      <c r="I54" s="140"/>
      <c r="J54" s="140"/>
      <c r="K54" s="140"/>
      <c r="L54" s="140"/>
      <c r="M54" s="140"/>
      <c r="N54" s="140"/>
      <c r="O54" s="140"/>
      <c r="P54" s="140"/>
      <c r="Q54" s="140"/>
      <c r="R54" s="140"/>
      <c r="S54" s="140"/>
      <c r="T54" s="140"/>
      <c r="U54" s="140"/>
      <c r="V54" s="140"/>
      <c r="W54" s="140"/>
      <c r="X54" s="140"/>
      <c r="Y54" s="140">
        <f>$X$33/'Fixed Data'!$E$13</f>
        <v>0</v>
      </c>
      <c r="Z54" s="140">
        <f>$X$33/'Fixed Data'!$E$13</f>
        <v>0</v>
      </c>
      <c r="AA54" s="140">
        <f>$X$33/'Fixed Data'!$E$13</f>
        <v>0</v>
      </c>
      <c r="AB54" s="140">
        <f>$X$33/'Fixed Data'!$E$13</f>
        <v>0</v>
      </c>
      <c r="AC54" s="140">
        <f>$X$33/'Fixed Data'!$E$13</f>
        <v>0</v>
      </c>
      <c r="AD54" s="140">
        <f>$X$33/'Fixed Data'!$E$13</f>
        <v>0</v>
      </c>
      <c r="AE54" s="140">
        <f>$X$33/'Fixed Data'!$E$13</f>
        <v>0</v>
      </c>
      <c r="AF54" s="140">
        <f>$X$33/'Fixed Data'!$E$13</f>
        <v>0</v>
      </c>
      <c r="AG54" s="140">
        <f>$X$33/'Fixed Data'!$E$13</f>
        <v>0</v>
      </c>
      <c r="AH54" s="140">
        <f>$X$33/'Fixed Data'!$E$13</f>
        <v>0</v>
      </c>
      <c r="AI54" s="140">
        <f>$X$33/'Fixed Data'!$E$13</f>
        <v>0</v>
      </c>
      <c r="AJ54" s="140">
        <f>$X$33/'Fixed Data'!$E$13</f>
        <v>0</v>
      </c>
      <c r="AK54" s="140">
        <f>$X$33/'Fixed Data'!$E$13</f>
        <v>0</v>
      </c>
      <c r="AL54" s="140">
        <f>$X$33/'Fixed Data'!$E$13</f>
        <v>0</v>
      </c>
      <c r="AM54" s="140">
        <f>$X$33/'Fixed Data'!$E$13</f>
        <v>0</v>
      </c>
      <c r="AN54" s="140">
        <f>$X$33/'Fixed Data'!$E$13</f>
        <v>0</v>
      </c>
      <c r="AO54" s="140">
        <f>$X$33/'Fixed Data'!$E$13</f>
        <v>0</v>
      </c>
      <c r="AP54" s="140">
        <f>$X$33/'Fixed Data'!$E$13</f>
        <v>0</v>
      </c>
      <c r="AQ54" s="140">
        <f>$X$33/'Fixed Data'!$E$13</f>
        <v>0</v>
      </c>
      <c r="AR54" s="140">
        <f>$X$33/'Fixed Data'!$E$13</f>
        <v>0</v>
      </c>
      <c r="AS54" s="140">
        <f>$X$33/'Fixed Data'!$E$13</f>
        <v>0</v>
      </c>
      <c r="AT54" s="140">
        <f>$X$33/'Fixed Data'!$E$13</f>
        <v>0</v>
      </c>
      <c r="AU54" s="140">
        <f>$X$33/'Fixed Data'!$E$13</f>
        <v>0</v>
      </c>
      <c r="AV54" s="140">
        <f>$X$33/'Fixed Data'!$E$13</f>
        <v>0</v>
      </c>
      <c r="AW54" s="140">
        <f>$X$33/'Fixed Data'!$E$13</f>
        <v>0</v>
      </c>
      <c r="AX54" s="140">
        <f>$X$33/'Fixed Data'!$E$13</f>
        <v>0</v>
      </c>
      <c r="AY54" s="140">
        <f>$X$33/'Fixed Data'!$E$13</f>
        <v>0</v>
      </c>
      <c r="AZ54" s="140">
        <f>$X$33/'Fixed Data'!$E$13</f>
        <v>0</v>
      </c>
      <c r="BA54" s="140">
        <f>$X$33/'Fixed Data'!$E$13</f>
        <v>0</v>
      </c>
      <c r="BB54" s="140">
        <f>$X$33/'Fixed Data'!$E$13</f>
        <v>0</v>
      </c>
      <c r="BC54" s="140">
        <f>$X$33/'Fixed Data'!$E$13</f>
        <v>0</v>
      </c>
      <c r="BD54" s="140">
        <f>$X$33/'Fixed Data'!$E$13</f>
        <v>0</v>
      </c>
      <c r="BE54" s="140">
        <f>$X$33/'Fixed Data'!$E$13</f>
        <v>0</v>
      </c>
    </row>
    <row r="55" spans="1:57" ht="16.5" hidden="1" customHeight="1" outlineLevel="1">
      <c r="A55" s="180"/>
      <c r="B55" s="36" t="s">
        <v>364</v>
      </c>
      <c r="C55" s="36" t="s">
        <v>365</v>
      </c>
      <c r="D55" s="36" t="s">
        <v>196</v>
      </c>
      <c r="F55" s="140"/>
      <c r="G55" s="140"/>
      <c r="H55" s="140"/>
      <c r="I55" s="140"/>
      <c r="J55" s="140"/>
      <c r="K55" s="140"/>
      <c r="L55" s="140"/>
      <c r="M55" s="140"/>
      <c r="N55" s="140"/>
      <c r="O55" s="140"/>
      <c r="P55" s="140"/>
      <c r="Q55" s="140"/>
      <c r="R55" s="140"/>
      <c r="S55" s="140"/>
      <c r="T55" s="140"/>
      <c r="U55" s="140"/>
      <c r="V55" s="140"/>
      <c r="W55" s="140"/>
      <c r="X55" s="140"/>
      <c r="Y55" s="140"/>
      <c r="Z55" s="140">
        <f>$Y$33/'Fixed Data'!$E$13</f>
        <v>0</v>
      </c>
      <c r="AA55" s="140">
        <f>$Y$33/'Fixed Data'!$E$13</f>
        <v>0</v>
      </c>
      <c r="AB55" s="140">
        <f>$Y$33/'Fixed Data'!$E$13</f>
        <v>0</v>
      </c>
      <c r="AC55" s="140">
        <f>$Y$33/'Fixed Data'!$E$13</f>
        <v>0</v>
      </c>
      <c r="AD55" s="140">
        <f>$Y$33/'Fixed Data'!$E$13</f>
        <v>0</v>
      </c>
      <c r="AE55" s="140">
        <f>$Y$33/'Fixed Data'!$E$13</f>
        <v>0</v>
      </c>
      <c r="AF55" s="140">
        <f>$Y$33/'Fixed Data'!$E$13</f>
        <v>0</v>
      </c>
      <c r="AG55" s="140">
        <f>$Y$33/'Fixed Data'!$E$13</f>
        <v>0</v>
      </c>
      <c r="AH55" s="140">
        <f>$Y$33/'Fixed Data'!$E$13</f>
        <v>0</v>
      </c>
      <c r="AI55" s="140">
        <f>$Y$33/'Fixed Data'!$E$13</f>
        <v>0</v>
      </c>
      <c r="AJ55" s="140">
        <f>$Y$33/'Fixed Data'!$E$13</f>
        <v>0</v>
      </c>
      <c r="AK55" s="140">
        <f>$Y$33/'Fixed Data'!$E$13</f>
        <v>0</v>
      </c>
      <c r="AL55" s="140">
        <f>$Y$33/'Fixed Data'!$E$13</f>
        <v>0</v>
      </c>
      <c r="AM55" s="140">
        <f>$Y$33/'Fixed Data'!$E$13</f>
        <v>0</v>
      </c>
      <c r="AN55" s="140">
        <f>$Y$33/'Fixed Data'!$E$13</f>
        <v>0</v>
      </c>
      <c r="AO55" s="140">
        <f>$Y$33/'Fixed Data'!$E$13</f>
        <v>0</v>
      </c>
      <c r="AP55" s="140">
        <f>$Y$33/'Fixed Data'!$E$13</f>
        <v>0</v>
      </c>
      <c r="AQ55" s="140">
        <f>$Y$33/'Fixed Data'!$E$13</f>
        <v>0</v>
      </c>
      <c r="AR55" s="140">
        <f>$Y$33/'Fixed Data'!$E$13</f>
        <v>0</v>
      </c>
      <c r="AS55" s="140">
        <f>$Y$33/'Fixed Data'!$E$13</f>
        <v>0</v>
      </c>
      <c r="AT55" s="140">
        <f>$Y$33/'Fixed Data'!$E$13</f>
        <v>0</v>
      </c>
      <c r="AU55" s="140">
        <f>$Y$33/'Fixed Data'!$E$13</f>
        <v>0</v>
      </c>
      <c r="AV55" s="140">
        <f>$Y$33/'Fixed Data'!$E$13</f>
        <v>0</v>
      </c>
      <c r="AW55" s="140">
        <f>$Y$33/'Fixed Data'!$E$13</f>
        <v>0</v>
      </c>
      <c r="AX55" s="140">
        <f>$Y$33/'Fixed Data'!$E$13</f>
        <v>0</v>
      </c>
      <c r="AY55" s="140">
        <f>$Y$33/'Fixed Data'!$E$13</f>
        <v>0</v>
      </c>
      <c r="AZ55" s="140">
        <f>$Y$33/'Fixed Data'!$E$13</f>
        <v>0</v>
      </c>
      <c r="BA55" s="140">
        <f>$Y$33/'Fixed Data'!$E$13</f>
        <v>0</v>
      </c>
      <c r="BB55" s="140">
        <f>$Y$33/'Fixed Data'!$E$13</f>
        <v>0</v>
      </c>
      <c r="BC55" s="140">
        <f>$Y$33/'Fixed Data'!$E$13</f>
        <v>0</v>
      </c>
      <c r="BD55" s="140">
        <f>$Y$33/'Fixed Data'!$E$13</f>
        <v>0</v>
      </c>
      <c r="BE55" s="140">
        <f>$Y$33/'Fixed Data'!$E$13</f>
        <v>0</v>
      </c>
    </row>
    <row r="56" spans="1:57" ht="16.5" hidden="1" customHeight="1" outlineLevel="1">
      <c r="A56" s="180"/>
      <c r="B56" s="36" t="s">
        <v>366</v>
      </c>
      <c r="C56" s="36" t="s">
        <v>367</v>
      </c>
      <c r="D56" s="36" t="s">
        <v>196</v>
      </c>
      <c r="F56" s="140"/>
      <c r="G56" s="140"/>
      <c r="H56" s="140"/>
      <c r="I56" s="140"/>
      <c r="J56" s="140"/>
      <c r="K56" s="140"/>
      <c r="L56" s="140"/>
      <c r="M56" s="140"/>
      <c r="N56" s="140"/>
      <c r="O56" s="140"/>
      <c r="P56" s="140"/>
      <c r="Q56" s="140"/>
      <c r="R56" s="140"/>
      <c r="S56" s="140"/>
      <c r="T56" s="140"/>
      <c r="U56" s="140"/>
      <c r="V56" s="140"/>
      <c r="W56" s="140"/>
      <c r="X56" s="140"/>
      <c r="Y56" s="140"/>
      <c r="Z56" s="140"/>
      <c r="AA56" s="140">
        <f>$Z$33/'Fixed Data'!$E$13</f>
        <v>0</v>
      </c>
      <c r="AB56" s="140">
        <f>$Z$33/'Fixed Data'!$E$13</f>
        <v>0</v>
      </c>
      <c r="AC56" s="140">
        <f>$Z$33/'Fixed Data'!$E$13</f>
        <v>0</v>
      </c>
      <c r="AD56" s="140">
        <f>$Z$33/'Fixed Data'!$E$13</f>
        <v>0</v>
      </c>
      <c r="AE56" s="140">
        <f>$Z$33/'Fixed Data'!$E$13</f>
        <v>0</v>
      </c>
      <c r="AF56" s="140">
        <f>$Z$33/'Fixed Data'!$E$13</f>
        <v>0</v>
      </c>
      <c r="AG56" s="140">
        <f>$Z$33/'Fixed Data'!$E$13</f>
        <v>0</v>
      </c>
      <c r="AH56" s="140">
        <f>$Z$33/'Fixed Data'!$E$13</f>
        <v>0</v>
      </c>
      <c r="AI56" s="140">
        <f>$Z$33/'Fixed Data'!$E$13</f>
        <v>0</v>
      </c>
      <c r="AJ56" s="140">
        <f>$Z$33/'Fixed Data'!$E$13</f>
        <v>0</v>
      </c>
      <c r="AK56" s="140">
        <f>$Z$33/'Fixed Data'!$E$13</f>
        <v>0</v>
      </c>
      <c r="AL56" s="140">
        <f>$Z$33/'Fixed Data'!$E$13</f>
        <v>0</v>
      </c>
      <c r="AM56" s="140">
        <f>$Z$33/'Fixed Data'!$E$13</f>
        <v>0</v>
      </c>
      <c r="AN56" s="140">
        <f>$Z$33/'Fixed Data'!$E$13</f>
        <v>0</v>
      </c>
      <c r="AO56" s="140">
        <f>$Z$33/'Fixed Data'!$E$13</f>
        <v>0</v>
      </c>
      <c r="AP56" s="140">
        <f>$Z$33/'Fixed Data'!$E$13</f>
        <v>0</v>
      </c>
      <c r="AQ56" s="140">
        <f>$Z$33/'Fixed Data'!$E$13</f>
        <v>0</v>
      </c>
      <c r="AR56" s="140">
        <f>$Z$33/'Fixed Data'!$E$13</f>
        <v>0</v>
      </c>
      <c r="AS56" s="140">
        <f>$Z$33/'Fixed Data'!$E$13</f>
        <v>0</v>
      </c>
      <c r="AT56" s="140">
        <f>$Z$33/'Fixed Data'!$E$13</f>
        <v>0</v>
      </c>
      <c r="AU56" s="140">
        <f>$Z$33/'Fixed Data'!$E$13</f>
        <v>0</v>
      </c>
      <c r="AV56" s="140">
        <f>$Z$33/'Fixed Data'!$E$13</f>
        <v>0</v>
      </c>
      <c r="AW56" s="140">
        <f>$Z$33/'Fixed Data'!$E$13</f>
        <v>0</v>
      </c>
      <c r="AX56" s="140">
        <f>$Z$33/'Fixed Data'!$E$13</f>
        <v>0</v>
      </c>
      <c r="AY56" s="140">
        <f>$Z$33/'Fixed Data'!$E$13</f>
        <v>0</v>
      </c>
      <c r="AZ56" s="140">
        <f>$Z$33/'Fixed Data'!$E$13</f>
        <v>0</v>
      </c>
      <c r="BA56" s="140">
        <f>$Z$33/'Fixed Data'!$E$13</f>
        <v>0</v>
      </c>
      <c r="BB56" s="140">
        <f>$Z$33/'Fixed Data'!$E$13</f>
        <v>0</v>
      </c>
      <c r="BC56" s="140">
        <f>$Z$33/'Fixed Data'!$E$13</f>
        <v>0</v>
      </c>
      <c r="BD56" s="140">
        <f>$Z$33/'Fixed Data'!$E$13</f>
        <v>0</v>
      </c>
      <c r="BE56" s="140">
        <f>$Z$33/'Fixed Data'!$E$13</f>
        <v>0</v>
      </c>
    </row>
    <row r="57" spans="1:57" ht="16.5" hidden="1" customHeight="1" outlineLevel="1">
      <c r="A57" s="180"/>
      <c r="B57" s="36" t="s">
        <v>368</v>
      </c>
      <c r="C57" s="36" t="s">
        <v>369</v>
      </c>
      <c r="D57" s="36" t="s">
        <v>196</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f>$AA$33/'Fixed Data'!$E$13</f>
        <v>0</v>
      </c>
      <c r="AC57" s="140">
        <f>$AA$33/'Fixed Data'!$E$13</f>
        <v>0</v>
      </c>
      <c r="AD57" s="140">
        <f>$AA$33/'Fixed Data'!$E$13</f>
        <v>0</v>
      </c>
      <c r="AE57" s="140">
        <f>$AA$33/'Fixed Data'!$E$13</f>
        <v>0</v>
      </c>
      <c r="AF57" s="140">
        <f>$AA$33/'Fixed Data'!$E$13</f>
        <v>0</v>
      </c>
      <c r="AG57" s="140">
        <f>$AA$33/'Fixed Data'!$E$13</f>
        <v>0</v>
      </c>
      <c r="AH57" s="140">
        <f>$AA$33/'Fixed Data'!$E$13</f>
        <v>0</v>
      </c>
      <c r="AI57" s="140">
        <f>$AA$33/'Fixed Data'!$E$13</f>
        <v>0</v>
      </c>
      <c r="AJ57" s="140">
        <f>$AA$33/'Fixed Data'!$E$13</f>
        <v>0</v>
      </c>
      <c r="AK57" s="140">
        <f>$AA$33/'Fixed Data'!$E$13</f>
        <v>0</v>
      </c>
      <c r="AL57" s="140">
        <f>$AA$33/'Fixed Data'!$E$13</f>
        <v>0</v>
      </c>
      <c r="AM57" s="140">
        <f>$AA$33/'Fixed Data'!$E$13</f>
        <v>0</v>
      </c>
      <c r="AN57" s="140">
        <f>$AA$33/'Fixed Data'!$E$13</f>
        <v>0</v>
      </c>
      <c r="AO57" s="140">
        <f>$AA$33/'Fixed Data'!$E$13</f>
        <v>0</v>
      </c>
      <c r="AP57" s="140">
        <f>$AA$33/'Fixed Data'!$E$13</f>
        <v>0</v>
      </c>
      <c r="AQ57" s="140">
        <f>$AA$33/'Fixed Data'!$E$13</f>
        <v>0</v>
      </c>
      <c r="AR57" s="140">
        <f>$AA$33/'Fixed Data'!$E$13</f>
        <v>0</v>
      </c>
      <c r="AS57" s="140">
        <f>$AA$33/'Fixed Data'!$E$13</f>
        <v>0</v>
      </c>
      <c r="AT57" s="140">
        <f>$AA$33/'Fixed Data'!$E$13</f>
        <v>0</v>
      </c>
      <c r="AU57" s="140">
        <f>$AA$33/'Fixed Data'!$E$13</f>
        <v>0</v>
      </c>
      <c r="AV57" s="140">
        <f>$AA$33/'Fixed Data'!$E$13</f>
        <v>0</v>
      </c>
      <c r="AW57" s="140">
        <f>$AA$33/'Fixed Data'!$E$13</f>
        <v>0</v>
      </c>
      <c r="AX57" s="140">
        <f>$AA$33/'Fixed Data'!$E$13</f>
        <v>0</v>
      </c>
      <c r="AY57" s="140">
        <f>$AA$33/'Fixed Data'!$E$13</f>
        <v>0</v>
      </c>
      <c r="AZ57" s="140">
        <f>$AA$33/'Fixed Data'!$E$13</f>
        <v>0</v>
      </c>
      <c r="BA57" s="140">
        <f>$AA$33/'Fixed Data'!$E$13</f>
        <v>0</v>
      </c>
      <c r="BB57" s="140">
        <f>$AA$33/'Fixed Data'!$E$13</f>
        <v>0</v>
      </c>
      <c r="BC57" s="140">
        <f>$AA$33/'Fixed Data'!$E$13</f>
        <v>0</v>
      </c>
      <c r="BD57" s="140">
        <f>$AA$33/'Fixed Data'!$E$13</f>
        <v>0</v>
      </c>
      <c r="BE57" s="140">
        <f>$AA$33/'Fixed Data'!$E$13</f>
        <v>0</v>
      </c>
    </row>
    <row r="58" spans="1:57" ht="16.5" hidden="1" customHeight="1" outlineLevel="1">
      <c r="A58" s="180"/>
      <c r="B58" s="36" t="s">
        <v>370</v>
      </c>
      <c r="C58" s="36" t="s">
        <v>371</v>
      </c>
      <c r="D58" s="36" t="s">
        <v>196</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f>$AB$33/'Fixed Data'!$E$13</f>
        <v>0</v>
      </c>
      <c r="AD58" s="140">
        <f>$AB$33/'Fixed Data'!$E$13</f>
        <v>0</v>
      </c>
      <c r="AE58" s="140">
        <f>$AB$33/'Fixed Data'!$E$13</f>
        <v>0</v>
      </c>
      <c r="AF58" s="140">
        <f>$AB$33/'Fixed Data'!$E$13</f>
        <v>0</v>
      </c>
      <c r="AG58" s="140">
        <f>$AB$33/'Fixed Data'!$E$13</f>
        <v>0</v>
      </c>
      <c r="AH58" s="140">
        <f>$AB$33/'Fixed Data'!$E$13</f>
        <v>0</v>
      </c>
      <c r="AI58" s="140">
        <f>$AB$33/'Fixed Data'!$E$13</f>
        <v>0</v>
      </c>
      <c r="AJ58" s="140">
        <f>$AB$33/'Fixed Data'!$E$13</f>
        <v>0</v>
      </c>
      <c r="AK58" s="140">
        <f>$AB$33/'Fixed Data'!$E$13</f>
        <v>0</v>
      </c>
      <c r="AL58" s="140">
        <f>$AB$33/'Fixed Data'!$E$13</f>
        <v>0</v>
      </c>
      <c r="AM58" s="140">
        <f>$AB$33/'Fixed Data'!$E$13</f>
        <v>0</v>
      </c>
      <c r="AN58" s="140">
        <f>$AB$33/'Fixed Data'!$E$13</f>
        <v>0</v>
      </c>
      <c r="AO58" s="140">
        <f>$AB$33/'Fixed Data'!$E$13</f>
        <v>0</v>
      </c>
      <c r="AP58" s="140">
        <f>$AB$33/'Fixed Data'!$E$13</f>
        <v>0</v>
      </c>
      <c r="AQ58" s="140">
        <f>$AB$33/'Fixed Data'!$E$13</f>
        <v>0</v>
      </c>
      <c r="AR58" s="140">
        <f>$AB$33/'Fixed Data'!$E$13</f>
        <v>0</v>
      </c>
      <c r="AS58" s="140">
        <f>$AB$33/'Fixed Data'!$E$13</f>
        <v>0</v>
      </c>
      <c r="AT58" s="140">
        <f>$AB$33/'Fixed Data'!$E$13</f>
        <v>0</v>
      </c>
      <c r="AU58" s="140">
        <f>$AB$33/'Fixed Data'!$E$13</f>
        <v>0</v>
      </c>
      <c r="AV58" s="140">
        <f>$AB$33/'Fixed Data'!$E$13</f>
        <v>0</v>
      </c>
      <c r="AW58" s="140">
        <f>$AB$33/'Fixed Data'!$E$13</f>
        <v>0</v>
      </c>
      <c r="AX58" s="140">
        <f>$AB$33/'Fixed Data'!$E$13</f>
        <v>0</v>
      </c>
      <c r="AY58" s="140">
        <f>$AB$33/'Fixed Data'!$E$13</f>
        <v>0</v>
      </c>
      <c r="AZ58" s="140">
        <f>$AB$33/'Fixed Data'!$E$13</f>
        <v>0</v>
      </c>
      <c r="BA58" s="140">
        <f>$AB$33/'Fixed Data'!$E$13</f>
        <v>0</v>
      </c>
      <c r="BB58" s="140">
        <f>$AB$33/'Fixed Data'!$E$13</f>
        <v>0</v>
      </c>
      <c r="BC58" s="140">
        <f>$AB$33/'Fixed Data'!$E$13</f>
        <v>0</v>
      </c>
      <c r="BD58" s="140">
        <f>$AB$33/'Fixed Data'!$E$13</f>
        <v>0</v>
      </c>
      <c r="BE58" s="140">
        <f>$AB$33/'Fixed Data'!$E$13</f>
        <v>0</v>
      </c>
    </row>
    <row r="59" spans="1:57" ht="16.5" hidden="1" customHeight="1" outlineLevel="1">
      <c r="A59" s="180"/>
      <c r="B59" s="36" t="s">
        <v>372</v>
      </c>
      <c r="C59" s="36" t="s">
        <v>373</v>
      </c>
      <c r="D59" s="36" t="s">
        <v>196</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f>$AC$33/'Fixed Data'!$E$13</f>
        <v>0</v>
      </c>
      <c r="AE59" s="140">
        <f>$AC$33/'Fixed Data'!$E$13</f>
        <v>0</v>
      </c>
      <c r="AF59" s="140">
        <f>$AC$33/'Fixed Data'!$E$13</f>
        <v>0</v>
      </c>
      <c r="AG59" s="140">
        <f>$AC$33/'Fixed Data'!$E$13</f>
        <v>0</v>
      </c>
      <c r="AH59" s="140">
        <f>$AC$33/'Fixed Data'!$E$13</f>
        <v>0</v>
      </c>
      <c r="AI59" s="140">
        <f>$AC$33/'Fixed Data'!$E$13</f>
        <v>0</v>
      </c>
      <c r="AJ59" s="140">
        <f>$AC$33/'Fixed Data'!$E$13</f>
        <v>0</v>
      </c>
      <c r="AK59" s="140">
        <f>$AC$33/'Fixed Data'!$E$13</f>
        <v>0</v>
      </c>
      <c r="AL59" s="140">
        <f>$AC$33/'Fixed Data'!$E$13</f>
        <v>0</v>
      </c>
      <c r="AM59" s="140">
        <f>$AC$33/'Fixed Data'!$E$13</f>
        <v>0</v>
      </c>
      <c r="AN59" s="140">
        <f>$AC$33/'Fixed Data'!$E$13</f>
        <v>0</v>
      </c>
      <c r="AO59" s="140">
        <f>$AC$33/'Fixed Data'!$E$13</f>
        <v>0</v>
      </c>
      <c r="AP59" s="140">
        <f>$AC$33/'Fixed Data'!$E$13</f>
        <v>0</v>
      </c>
      <c r="AQ59" s="140">
        <f>$AC$33/'Fixed Data'!$E$13</f>
        <v>0</v>
      </c>
      <c r="AR59" s="140">
        <f>$AC$33/'Fixed Data'!$E$13</f>
        <v>0</v>
      </c>
      <c r="AS59" s="140">
        <f>$AC$33/'Fixed Data'!$E$13</f>
        <v>0</v>
      </c>
      <c r="AT59" s="140">
        <f>$AC$33/'Fixed Data'!$E$13</f>
        <v>0</v>
      </c>
      <c r="AU59" s="140">
        <f>$AC$33/'Fixed Data'!$E$13</f>
        <v>0</v>
      </c>
      <c r="AV59" s="140">
        <f>$AC$33/'Fixed Data'!$E$13</f>
        <v>0</v>
      </c>
      <c r="AW59" s="140">
        <f>$AC$33/'Fixed Data'!$E$13</f>
        <v>0</v>
      </c>
      <c r="AX59" s="140">
        <f>$AC$33/'Fixed Data'!$E$13</f>
        <v>0</v>
      </c>
      <c r="AY59" s="140">
        <f>$AC$33/'Fixed Data'!$E$13</f>
        <v>0</v>
      </c>
      <c r="AZ59" s="140">
        <f>$AC$33/'Fixed Data'!$E$13</f>
        <v>0</v>
      </c>
      <c r="BA59" s="140">
        <f>$AC$33/'Fixed Data'!$E$13</f>
        <v>0</v>
      </c>
      <c r="BB59" s="140">
        <f>$AC$33/'Fixed Data'!$E$13</f>
        <v>0</v>
      </c>
      <c r="BC59" s="140">
        <f>$AC$33/'Fixed Data'!$E$13</f>
        <v>0</v>
      </c>
      <c r="BD59" s="140">
        <f>$AC$33/'Fixed Data'!$E$13</f>
        <v>0</v>
      </c>
      <c r="BE59" s="140">
        <f>$AC$33/'Fixed Data'!$E$13</f>
        <v>0</v>
      </c>
    </row>
    <row r="60" spans="1:57" ht="16.5" hidden="1" customHeight="1" outlineLevel="1">
      <c r="A60" s="180"/>
      <c r="B60" s="36" t="s">
        <v>374</v>
      </c>
      <c r="C60" s="36" t="s">
        <v>375</v>
      </c>
      <c r="D60" s="36" t="s">
        <v>196</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f>$AD$33/'Fixed Data'!$E$13</f>
        <v>0</v>
      </c>
      <c r="AF60" s="140">
        <f>$AD$33/'Fixed Data'!$E$13</f>
        <v>0</v>
      </c>
      <c r="AG60" s="140">
        <f>$AD$33/'Fixed Data'!$E$13</f>
        <v>0</v>
      </c>
      <c r="AH60" s="140">
        <f>$AD$33/'Fixed Data'!$E$13</f>
        <v>0</v>
      </c>
      <c r="AI60" s="140">
        <f>$AD$33/'Fixed Data'!$E$13</f>
        <v>0</v>
      </c>
      <c r="AJ60" s="140">
        <f>$AD$33/'Fixed Data'!$E$13</f>
        <v>0</v>
      </c>
      <c r="AK60" s="140">
        <f>$AD$33/'Fixed Data'!$E$13</f>
        <v>0</v>
      </c>
      <c r="AL60" s="140">
        <f>$AD$33/'Fixed Data'!$E$13</f>
        <v>0</v>
      </c>
      <c r="AM60" s="140">
        <f>$AD$33/'Fixed Data'!$E$13</f>
        <v>0</v>
      </c>
      <c r="AN60" s="140">
        <f>$AD$33/'Fixed Data'!$E$13</f>
        <v>0</v>
      </c>
      <c r="AO60" s="140">
        <f>$AD$33/'Fixed Data'!$E$13</f>
        <v>0</v>
      </c>
      <c r="AP60" s="140">
        <f>$AD$33/'Fixed Data'!$E$13</f>
        <v>0</v>
      </c>
      <c r="AQ60" s="140">
        <f>$AD$33/'Fixed Data'!$E$13</f>
        <v>0</v>
      </c>
      <c r="AR60" s="140">
        <f>$AD$33/'Fixed Data'!$E$13</f>
        <v>0</v>
      </c>
      <c r="AS60" s="140">
        <f>$AD$33/'Fixed Data'!$E$13</f>
        <v>0</v>
      </c>
      <c r="AT60" s="140">
        <f>$AD$33/'Fixed Data'!$E$13</f>
        <v>0</v>
      </c>
      <c r="AU60" s="140">
        <f>$AD$33/'Fixed Data'!$E$13</f>
        <v>0</v>
      </c>
      <c r="AV60" s="140">
        <f>$AD$33/'Fixed Data'!$E$13</f>
        <v>0</v>
      </c>
      <c r="AW60" s="140">
        <f>$AD$33/'Fixed Data'!$E$13</f>
        <v>0</v>
      </c>
      <c r="AX60" s="140">
        <f>$AD$33/'Fixed Data'!$E$13</f>
        <v>0</v>
      </c>
      <c r="AY60" s="140">
        <f>$AD$33/'Fixed Data'!$E$13</f>
        <v>0</v>
      </c>
      <c r="AZ60" s="140">
        <f>$AD$33/'Fixed Data'!$E$13</f>
        <v>0</v>
      </c>
      <c r="BA60" s="140">
        <f>$AD$33/'Fixed Data'!$E$13</f>
        <v>0</v>
      </c>
      <c r="BB60" s="140">
        <f>$AD$33/'Fixed Data'!$E$13</f>
        <v>0</v>
      </c>
      <c r="BC60" s="140">
        <f>$AD$33/'Fixed Data'!$E$13</f>
        <v>0</v>
      </c>
      <c r="BD60" s="140">
        <f>$AD$33/'Fixed Data'!$E$13</f>
        <v>0</v>
      </c>
      <c r="BE60" s="140">
        <f>$AD$33/'Fixed Data'!$E$13</f>
        <v>0</v>
      </c>
    </row>
    <row r="61" spans="1:57" ht="16.5" hidden="1" customHeight="1" outlineLevel="1">
      <c r="A61" s="180"/>
      <c r="B61" s="36" t="s">
        <v>376</v>
      </c>
      <c r="C61" s="36" t="s">
        <v>377</v>
      </c>
      <c r="D61" s="36" t="s">
        <v>196</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f>$AE$33/'Fixed Data'!$E$13</f>
        <v>0</v>
      </c>
      <c r="AG61" s="140">
        <f>$AE$33/'Fixed Data'!$E$13</f>
        <v>0</v>
      </c>
      <c r="AH61" s="140">
        <f>$AE$33/'Fixed Data'!$E$13</f>
        <v>0</v>
      </c>
      <c r="AI61" s="140">
        <f>$AE$33/'Fixed Data'!$E$13</f>
        <v>0</v>
      </c>
      <c r="AJ61" s="140">
        <f>$AE$33/'Fixed Data'!$E$13</f>
        <v>0</v>
      </c>
      <c r="AK61" s="140">
        <f>$AE$33/'Fixed Data'!$E$13</f>
        <v>0</v>
      </c>
      <c r="AL61" s="140">
        <f>$AE$33/'Fixed Data'!$E$13</f>
        <v>0</v>
      </c>
      <c r="AM61" s="140">
        <f>$AE$33/'Fixed Data'!$E$13</f>
        <v>0</v>
      </c>
      <c r="AN61" s="140">
        <f>$AE$33/'Fixed Data'!$E$13</f>
        <v>0</v>
      </c>
      <c r="AO61" s="140">
        <f>$AE$33/'Fixed Data'!$E$13</f>
        <v>0</v>
      </c>
      <c r="AP61" s="140">
        <f>$AE$33/'Fixed Data'!$E$13</f>
        <v>0</v>
      </c>
      <c r="AQ61" s="140">
        <f>$AE$33/'Fixed Data'!$E$13</f>
        <v>0</v>
      </c>
      <c r="AR61" s="140">
        <f>$AE$33/'Fixed Data'!$E$13</f>
        <v>0</v>
      </c>
      <c r="AS61" s="140">
        <f>$AE$33/'Fixed Data'!$E$13</f>
        <v>0</v>
      </c>
      <c r="AT61" s="140">
        <f>$AE$33/'Fixed Data'!$E$13</f>
        <v>0</v>
      </c>
      <c r="AU61" s="140">
        <f>$AE$33/'Fixed Data'!$E$13</f>
        <v>0</v>
      </c>
      <c r="AV61" s="140">
        <f>$AE$33/'Fixed Data'!$E$13</f>
        <v>0</v>
      </c>
      <c r="AW61" s="140">
        <f>$AE$33/'Fixed Data'!$E$13</f>
        <v>0</v>
      </c>
      <c r="AX61" s="140">
        <f>$AE$33/'Fixed Data'!$E$13</f>
        <v>0</v>
      </c>
      <c r="AY61" s="140">
        <f>$AE$33/'Fixed Data'!$E$13</f>
        <v>0</v>
      </c>
      <c r="AZ61" s="140">
        <f>$AE$33/'Fixed Data'!$E$13</f>
        <v>0</v>
      </c>
      <c r="BA61" s="140">
        <f>$AE$33/'Fixed Data'!$E$13</f>
        <v>0</v>
      </c>
      <c r="BB61" s="140">
        <f>$AE$33/'Fixed Data'!$E$13</f>
        <v>0</v>
      </c>
      <c r="BC61" s="140">
        <f>$AE$33/'Fixed Data'!$E$13</f>
        <v>0</v>
      </c>
      <c r="BD61" s="140">
        <f>$AE$33/'Fixed Data'!$E$13</f>
        <v>0</v>
      </c>
      <c r="BE61" s="140">
        <f>$AE$33/'Fixed Data'!$E$13</f>
        <v>0</v>
      </c>
    </row>
    <row r="62" spans="1:57" ht="16.5" hidden="1" customHeight="1" outlineLevel="1">
      <c r="A62" s="180"/>
      <c r="B62" s="36" t="s">
        <v>378</v>
      </c>
      <c r="C62" s="36" t="s">
        <v>379</v>
      </c>
      <c r="D62" s="36" t="s">
        <v>196</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f>$AF$33/'Fixed Data'!$E$13</f>
        <v>0</v>
      </c>
      <c r="AH62" s="140">
        <f>$AF$33/'Fixed Data'!$E$13</f>
        <v>0</v>
      </c>
      <c r="AI62" s="140">
        <f>$AF$33/'Fixed Data'!$E$13</f>
        <v>0</v>
      </c>
      <c r="AJ62" s="140">
        <f>$AF$33/'Fixed Data'!$E$13</f>
        <v>0</v>
      </c>
      <c r="AK62" s="140">
        <f>$AF$33/'Fixed Data'!$E$13</f>
        <v>0</v>
      </c>
      <c r="AL62" s="140">
        <f>$AF$33/'Fixed Data'!$E$13</f>
        <v>0</v>
      </c>
      <c r="AM62" s="140">
        <f>$AF$33/'Fixed Data'!$E$13</f>
        <v>0</v>
      </c>
      <c r="AN62" s="140">
        <f>$AF$33/'Fixed Data'!$E$13</f>
        <v>0</v>
      </c>
      <c r="AO62" s="140">
        <f>$AF$33/'Fixed Data'!$E$13</f>
        <v>0</v>
      </c>
      <c r="AP62" s="140">
        <f>$AF$33/'Fixed Data'!$E$13</f>
        <v>0</v>
      </c>
      <c r="AQ62" s="140">
        <f>$AF$33/'Fixed Data'!$E$13</f>
        <v>0</v>
      </c>
      <c r="AR62" s="140">
        <f>$AF$33/'Fixed Data'!$E$13</f>
        <v>0</v>
      </c>
      <c r="AS62" s="140">
        <f>$AF$33/'Fixed Data'!$E$13</f>
        <v>0</v>
      </c>
      <c r="AT62" s="140">
        <f>$AF$33/'Fixed Data'!$E$13</f>
        <v>0</v>
      </c>
      <c r="AU62" s="140">
        <f>$AF$33/'Fixed Data'!$E$13</f>
        <v>0</v>
      </c>
      <c r="AV62" s="140">
        <f>$AF$33/'Fixed Data'!$E$13</f>
        <v>0</v>
      </c>
      <c r="AW62" s="140">
        <f>$AF$33/'Fixed Data'!$E$13</f>
        <v>0</v>
      </c>
      <c r="AX62" s="140">
        <f>$AF$33/'Fixed Data'!$E$13</f>
        <v>0</v>
      </c>
      <c r="AY62" s="140">
        <f>$AF$33/'Fixed Data'!$E$13</f>
        <v>0</v>
      </c>
      <c r="AZ62" s="140">
        <f>$AF$33/'Fixed Data'!$E$13</f>
        <v>0</v>
      </c>
      <c r="BA62" s="140">
        <f>$AF$33/'Fixed Data'!$E$13</f>
        <v>0</v>
      </c>
      <c r="BB62" s="140">
        <f>$AF$33/'Fixed Data'!$E$13</f>
        <v>0</v>
      </c>
      <c r="BC62" s="140">
        <f>$AF$33/'Fixed Data'!$E$13</f>
        <v>0</v>
      </c>
      <c r="BD62" s="140">
        <f>$AF$33/'Fixed Data'!$E$13</f>
        <v>0</v>
      </c>
      <c r="BE62" s="140">
        <f>$AF$33/'Fixed Data'!$E$13</f>
        <v>0</v>
      </c>
    </row>
    <row r="63" spans="1:57" ht="16.5" hidden="1" customHeight="1" outlineLevel="1">
      <c r="A63" s="180"/>
      <c r="B63" s="36" t="s">
        <v>380</v>
      </c>
      <c r="C63" s="36" t="s">
        <v>381</v>
      </c>
      <c r="D63" s="36" t="s">
        <v>196</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f>$AG$33/'Fixed Data'!$E$13</f>
        <v>0</v>
      </c>
      <c r="AI63" s="140">
        <f>$AG$33/'Fixed Data'!$E$13</f>
        <v>0</v>
      </c>
      <c r="AJ63" s="140">
        <f>$AG$33/'Fixed Data'!$E$13</f>
        <v>0</v>
      </c>
      <c r="AK63" s="140">
        <f>$AG$33/'Fixed Data'!$E$13</f>
        <v>0</v>
      </c>
      <c r="AL63" s="140">
        <f>$AG$33/'Fixed Data'!$E$13</f>
        <v>0</v>
      </c>
      <c r="AM63" s="140">
        <f>$AG$33/'Fixed Data'!$E$13</f>
        <v>0</v>
      </c>
      <c r="AN63" s="140">
        <f>$AG$33/'Fixed Data'!$E$13</f>
        <v>0</v>
      </c>
      <c r="AO63" s="140">
        <f>$AG$33/'Fixed Data'!$E$13</f>
        <v>0</v>
      </c>
      <c r="AP63" s="140">
        <f>$AG$33/'Fixed Data'!$E$13</f>
        <v>0</v>
      </c>
      <c r="AQ63" s="140">
        <f>$AG$33/'Fixed Data'!$E$13</f>
        <v>0</v>
      </c>
      <c r="AR63" s="140">
        <f>$AG$33/'Fixed Data'!$E$13</f>
        <v>0</v>
      </c>
      <c r="AS63" s="140">
        <f>$AG$33/'Fixed Data'!$E$13</f>
        <v>0</v>
      </c>
      <c r="AT63" s="140">
        <f>$AG$33/'Fixed Data'!$E$13</f>
        <v>0</v>
      </c>
      <c r="AU63" s="140">
        <f>$AG$33/'Fixed Data'!$E$13</f>
        <v>0</v>
      </c>
      <c r="AV63" s="140">
        <f>$AG$33/'Fixed Data'!$E$13</f>
        <v>0</v>
      </c>
      <c r="AW63" s="140">
        <f>$AG$33/'Fixed Data'!$E$13</f>
        <v>0</v>
      </c>
      <c r="AX63" s="140">
        <f>$AG$33/'Fixed Data'!$E$13</f>
        <v>0</v>
      </c>
      <c r="AY63" s="140">
        <f>$AG$33/'Fixed Data'!$E$13</f>
        <v>0</v>
      </c>
      <c r="AZ63" s="140">
        <f>$AG$33/'Fixed Data'!$E$13</f>
        <v>0</v>
      </c>
      <c r="BA63" s="140">
        <f>$AG$33/'Fixed Data'!$E$13</f>
        <v>0</v>
      </c>
      <c r="BB63" s="140">
        <f>$AG$33/'Fixed Data'!$E$13</f>
        <v>0</v>
      </c>
      <c r="BC63" s="140">
        <f>$AG$33/'Fixed Data'!$E$13</f>
        <v>0</v>
      </c>
      <c r="BD63" s="140">
        <f>$AG$33/'Fixed Data'!$E$13</f>
        <v>0</v>
      </c>
      <c r="BE63" s="140">
        <f>$AG$33/'Fixed Data'!$E$13</f>
        <v>0</v>
      </c>
    </row>
    <row r="64" spans="1:57" ht="16.5" hidden="1" customHeight="1" outlineLevel="1">
      <c r="A64" s="180"/>
      <c r="B64" s="36" t="s">
        <v>382</v>
      </c>
      <c r="C64" s="36" t="s">
        <v>383</v>
      </c>
      <c r="D64" s="36" t="s">
        <v>196</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f>$AH$33/'Fixed Data'!$E$13</f>
        <v>0</v>
      </c>
      <c r="AJ64" s="140">
        <f>$AH$33/'Fixed Data'!$E$13</f>
        <v>0</v>
      </c>
      <c r="AK64" s="140">
        <f>$AH$33/'Fixed Data'!$E$13</f>
        <v>0</v>
      </c>
      <c r="AL64" s="140">
        <f>$AH$33/'Fixed Data'!$E$13</f>
        <v>0</v>
      </c>
      <c r="AM64" s="140">
        <f>$AH$33/'Fixed Data'!$E$13</f>
        <v>0</v>
      </c>
      <c r="AN64" s="140">
        <f>$AH$33/'Fixed Data'!$E$13</f>
        <v>0</v>
      </c>
      <c r="AO64" s="140">
        <f>$AH$33/'Fixed Data'!$E$13</f>
        <v>0</v>
      </c>
      <c r="AP64" s="140">
        <f>$AH$33/'Fixed Data'!$E$13</f>
        <v>0</v>
      </c>
      <c r="AQ64" s="140">
        <f>$AH$33/'Fixed Data'!$E$13</f>
        <v>0</v>
      </c>
      <c r="AR64" s="140">
        <f>$AH$33/'Fixed Data'!$E$13</f>
        <v>0</v>
      </c>
      <c r="AS64" s="140">
        <f>$AH$33/'Fixed Data'!$E$13</f>
        <v>0</v>
      </c>
      <c r="AT64" s="140">
        <f>$AH$33/'Fixed Data'!$E$13</f>
        <v>0</v>
      </c>
      <c r="AU64" s="140">
        <f>$AH$33/'Fixed Data'!$E$13</f>
        <v>0</v>
      </c>
      <c r="AV64" s="140">
        <f>$AH$33/'Fixed Data'!$E$13</f>
        <v>0</v>
      </c>
      <c r="AW64" s="140">
        <f>$AH$33/'Fixed Data'!$E$13</f>
        <v>0</v>
      </c>
      <c r="AX64" s="140">
        <f>$AH$33/'Fixed Data'!$E$13</f>
        <v>0</v>
      </c>
      <c r="AY64" s="140">
        <f>$AH$33/'Fixed Data'!$E$13</f>
        <v>0</v>
      </c>
      <c r="AZ64" s="140">
        <f>$AH$33/'Fixed Data'!$E$13</f>
        <v>0</v>
      </c>
      <c r="BA64" s="140">
        <f>$AH$33/'Fixed Data'!$E$13</f>
        <v>0</v>
      </c>
      <c r="BB64" s="140">
        <f>$AH$33/'Fixed Data'!$E$13</f>
        <v>0</v>
      </c>
      <c r="BC64" s="140">
        <f>$AH$33/'Fixed Data'!$E$13</f>
        <v>0</v>
      </c>
      <c r="BD64" s="140">
        <f>$AH$33/'Fixed Data'!$E$13</f>
        <v>0</v>
      </c>
      <c r="BE64" s="140">
        <f>$AH$33/'Fixed Data'!$E$13</f>
        <v>0</v>
      </c>
    </row>
    <row r="65" spans="1:57" collapsed="1">
      <c r="A65" s="180"/>
      <c r="B65" s="36" t="s">
        <v>384</v>
      </c>
      <c r="C65" s="36" t="s">
        <v>385</v>
      </c>
      <c r="D65" s="36" t="s">
        <v>196</v>
      </c>
      <c r="E65" s="140">
        <f>SUM(E35:E64)</f>
        <v>0</v>
      </c>
      <c r="F65" s="140">
        <f t="shared" ref="F65:BE65" si="5">SUM(F35:F64)</f>
        <v>0</v>
      </c>
      <c r="G65" s="140">
        <f t="shared" si="5"/>
        <v>0</v>
      </c>
      <c r="H65" s="140">
        <f t="shared" si="5"/>
        <v>0</v>
      </c>
      <c r="I65" s="140">
        <f t="shared" si="5"/>
        <v>0</v>
      </c>
      <c r="J65" s="140">
        <f t="shared" si="5"/>
        <v>0</v>
      </c>
      <c r="K65" s="140">
        <f t="shared" si="5"/>
        <v>0</v>
      </c>
      <c r="L65" s="140">
        <f t="shared" si="5"/>
        <v>0</v>
      </c>
      <c r="M65" s="140">
        <f t="shared" si="5"/>
        <v>0</v>
      </c>
      <c r="N65" s="140">
        <f t="shared" si="5"/>
        <v>0</v>
      </c>
      <c r="O65" s="140">
        <f t="shared" si="5"/>
        <v>0</v>
      </c>
      <c r="P65" s="140">
        <f t="shared" si="5"/>
        <v>0</v>
      </c>
      <c r="Q65" s="140">
        <f t="shared" si="5"/>
        <v>0</v>
      </c>
      <c r="R65" s="140">
        <f t="shared" si="5"/>
        <v>0</v>
      </c>
      <c r="S65" s="140">
        <f t="shared" si="5"/>
        <v>0</v>
      </c>
      <c r="T65" s="140">
        <f t="shared" si="5"/>
        <v>0</v>
      </c>
      <c r="U65" s="140">
        <f t="shared" si="5"/>
        <v>0</v>
      </c>
      <c r="V65" s="140">
        <f t="shared" si="5"/>
        <v>0</v>
      </c>
      <c r="W65" s="140">
        <f t="shared" si="5"/>
        <v>0</v>
      </c>
      <c r="X65" s="140">
        <f t="shared" si="5"/>
        <v>0</v>
      </c>
      <c r="Y65" s="140">
        <f t="shared" si="5"/>
        <v>0</v>
      </c>
      <c r="Z65" s="140">
        <f t="shared" si="5"/>
        <v>0</v>
      </c>
      <c r="AA65" s="140">
        <f t="shared" si="5"/>
        <v>0</v>
      </c>
      <c r="AB65" s="140">
        <f t="shared" si="5"/>
        <v>0</v>
      </c>
      <c r="AC65" s="140">
        <f t="shared" si="5"/>
        <v>0</v>
      </c>
      <c r="AD65" s="140">
        <f t="shared" si="5"/>
        <v>0</v>
      </c>
      <c r="AE65" s="140">
        <f t="shared" si="5"/>
        <v>0</v>
      </c>
      <c r="AF65" s="140">
        <f t="shared" si="5"/>
        <v>0</v>
      </c>
      <c r="AG65" s="140">
        <f t="shared" si="5"/>
        <v>0</v>
      </c>
      <c r="AH65" s="140">
        <f t="shared" si="5"/>
        <v>0</v>
      </c>
      <c r="AI65" s="140">
        <f t="shared" si="5"/>
        <v>0</v>
      </c>
      <c r="AJ65" s="140">
        <f t="shared" si="5"/>
        <v>0</v>
      </c>
      <c r="AK65" s="140">
        <f t="shared" si="5"/>
        <v>0</v>
      </c>
      <c r="AL65" s="140">
        <f t="shared" si="5"/>
        <v>0</v>
      </c>
      <c r="AM65" s="140">
        <f t="shared" si="5"/>
        <v>0</v>
      </c>
      <c r="AN65" s="140">
        <f t="shared" si="5"/>
        <v>0</v>
      </c>
      <c r="AO65" s="140">
        <f t="shared" si="5"/>
        <v>0</v>
      </c>
      <c r="AP65" s="140">
        <f t="shared" si="5"/>
        <v>0</v>
      </c>
      <c r="AQ65" s="140">
        <f t="shared" si="5"/>
        <v>0</v>
      </c>
      <c r="AR65" s="140">
        <f t="shared" si="5"/>
        <v>0</v>
      </c>
      <c r="AS65" s="140">
        <f t="shared" si="5"/>
        <v>0</v>
      </c>
      <c r="AT65" s="140">
        <f t="shared" si="5"/>
        <v>0</v>
      </c>
      <c r="AU65" s="140">
        <f t="shared" si="5"/>
        <v>0</v>
      </c>
      <c r="AV65" s="140">
        <f t="shared" si="5"/>
        <v>0</v>
      </c>
      <c r="AW65" s="140">
        <f t="shared" si="5"/>
        <v>0</v>
      </c>
      <c r="AX65" s="140">
        <f t="shared" si="5"/>
        <v>0</v>
      </c>
      <c r="AY65" s="140">
        <f t="shared" si="5"/>
        <v>0</v>
      </c>
      <c r="AZ65" s="140">
        <f t="shared" si="5"/>
        <v>0</v>
      </c>
      <c r="BA65" s="140">
        <f t="shared" si="5"/>
        <v>0</v>
      </c>
      <c r="BB65" s="140">
        <f t="shared" si="5"/>
        <v>0</v>
      </c>
      <c r="BC65" s="140">
        <f t="shared" si="5"/>
        <v>0</v>
      </c>
      <c r="BD65" s="140">
        <f t="shared" si="5"/>
        <v>0</v>
      </c>
      <c r="BE65" s="140">
        <f t="shared" si="5"/>
        <v>0</v>
      </c>
    </row>
    <row r="66" spans="1:57" ht="17.25" customHeight="1" outlineLevel="1">
      <c r="A66" s="180"/>
      <c r="B66" s="36" t="s">
        <v>386</v>
      </c>
      <c r="C66" s="36" t="s">
        <v>387</v>
      </c>
      <c r="D66" s="36" t="s">
        <v>196</v>
      </c>
      <c r="E66" s="140">
        <v>0</v>
      </c>
      <c r="F66" s="140">
        <f>E68</f>
        <v>0</v>
      </c>
      <c r="G66" s="140">
        <f t="shared" ref="G66:BE66" si="6">F68</f>
        <v>0</v>
      </c>
      <c r="H66" s="140">
        <f t="shared" si="6"/>
        <v>0</v>
      </c>
      <c r="I66" s="140">
        <f t="shared" si="6"/>
        <v>0</v>
      </c>
      <c r="J66" s="140">
        <f t="shared" si="6"/>
        <v>0</v>
      </c>
      <c r="K66" s="140">
        <f t="shared" si="6"/>
        <v>0</v>
      </c>
      <c r="L66" s="140">
        <f t="shared" si="6"/>
        <v>0</v>
      </c>
      <c r="M66" s="140">
        <f t="shared" si="6"/>
        <v>0</v>
      </c>
      <c r="N66" s="140">
        <f t="shared" si="6"/>
        <v>0</v>
      </c>
      <c r="O66" s="140">
        <f t="shared" si="6"/>
        <v>0</v>
      </c>
      <c r="P66" s="140">
        <f t="shared" si="6"/>
        <v>0</v>
      </c>
      <c r="Q66" s="140">
        <f t="shared" si="6"/>
        <v>0</v>
      </c>
      <c r="R66" s="140">
        <f t="shared" si="6"/>
        <v>0</v>
      </c>
      <c r="S66" s="140">
        <f t="shared" si="6"/>
        <v>0</v>
      </c>
      <c r="T66" s="140">
        <f t="shared" si="6"/>
        <v>0</v>
      </c>
      <c r="U66" s="140">
        <f t="shared" si="6"/>
        <v>0</v>
      </c>
      <c r="V66" s="140">
        <f t="shared" si="6"/>
        <v>0</v>
      </c>
      <c r="W66" s="140">
        <f t="shared" si="6"/>
        <v>0</v>
      </c>
      <c r="X66" s="140">
        <f t="shared" si="6"/>
        <v>0</v>
      </c>
      <c r="Y66" s="140">
        <f t="shared" si="6"/>
        <v>0</v>
      </c>
      <c r="Z66" s="140">
        <f t="shared" si="6"/>
        <v>0</v>
      </c>
      <c r="AA66" s="140">
        <f t="shared" si="6"/>
        <v>0</v>
      </c>
      <c r="AB66" s="140">
        <f t="shared" si="6"/>
        <v>0</v>
      </c>
      <c r="AC66" s="140">
        <f t="shared" si="6"/>
        <v>0</v>
      </c>
      <c r="AD66" s="140">
        <f t="shared" si="6"/>
        <v>0</v>
      </c>
      <c r="AE66" s="140">
        <f t="shared" si="6"/>
        <v>0</v>
      </c>
      <c r="AF66" s="140">
        <f t="shared" si="6"/>
        <v>0</v>
      </c>
      <c r="AG66" s="140">
        <f t="shared" si="6"/>
        <v>0</v>
      </c>
      <c r="AH66" s="140">
        <f t="shared" si="6"/>
        <v>0</v>
      </c>
      <c r="AI66" s="140">
        <f t="shared" si="6"/>
        <v>0</v>
      </c>
      <c r="AJ66" s="140">
        <f t="shared" si="6"/>
        <v>0</v>
      </c>
      <c r="AK66" s="140">
        <f t="shared" si="6"/>
        <v>0</v>
      </c>
      <c r="AL66" s="140">
        <f t="shared" si="6"/>
        <v>0</v>
      </c>
      <c r="AM66" s="140">
        <f t="shared" si="6"/>
        <v>0</v>
      </c>
      <c r="AN66" s="140">
        <f t="shared" si="6"/>
        <v>0</v>
      </c>
      <c r="AO66" s="140">
        <f t="shared" si="6"/>
        <v>0</v>
      </c>
      <c r="AP66" s="140">
        <f t="shared" si="6"/>
        <v>0</v>
      </c>
      <c r="AQ66" s="140">
        <f t="shared" si="6"/>
        <v>0</v>
      </c>
      <c r="AR66" s="140">
        <f t="shared" si="6"/>
        <v>0</v>
      </c>
      <c r="AS66" s="140">
        <f t="shared" si="6"/>
        <v>0</v>
      </c>
      <c r="AT66" s="140">
        <f t="shared" si="6"/>
        <v>0</v>
      </c>
      <c r="AU66" s="140">
        <f t="shared" si="6"/>
        <v>0</v>
      </c>
      <c r="AV66" s="140">
        <f t="shared" si="6"/>
        <v>0</v>
      </c>
      <c r="AW66" s="140">
        <f t="shared" si="6"/>
        <v>0</v>
      </c>
      <c r="AX66" s="140">
        <f t="shared" si="6"/>
        <v>0</v>
      </c>
      <c r="AY66" s="140">
        <f t="shared" si="6"/>
        <v>0</v>
      </c>
      <c r="AZ66" s="140">
        <f t="shared" si="6"/>
        <v>0</v>
      </c>
      <c r="BA66" s="140">
        <f t="shared" si="6"/>
        <v>0</v>
      </c>
      <c r="BB66" s="140">
        <f t="shared" si="6"/>
        <v>0</v>
      </c>
      <c r="BC66" s="140">
        <f t="shared" si="6"/>
        <v>0</v>
      </c>
      <c r="BD66" s="140">
        <f t="shared" si="6"/>
        <v>0</v>
      </c>
      <c r="BE66" s="140">
        <f t="shared" si="6"/>
        <v>0</v>
      </c>
    </row>
    <row r="67" spans="1:57" ht="17.25" customHeight="1" outlineLevel="1">
      <c r="A67" s="180"/>
      <c r="B67" s="36" t="s">
        <v>388</v>
      </c>
      <c r="C67" s="36" t="s">
        <v>389</v>
      </c>
      <c r="D67" s="36" t="s">
        <v>196</v>
      </c>
      <c r="E67" s="140">
        <f>E68*(1/(1+'Fixed Data'!$E$8))</f>
        <v>0</v>
      </c>
      <c r="F67" s="140">
        <f>F68*(1/(1+'Fixed Data'!$E$8))</f>
        <v>0</v>
      </c>
      <c r="G67" s="140">
        <f>G68*(1/(1+'Fixed Data'!$E$8))</f>
        <v>0</v>
      </c>
      <c r="H67" s="140">
        <f>H68*(1/(1+'Fixed Data'!$E$8))</f>
        <v>0</v>
      </c>
      <c r="I67" s="140">
        <f>I68*(1/(1+'Fixed Data'!$E$8))</f>
        <v>0</v>
      </c>
      <c r="J67" s="140">
        <f>J68*(1/(1+'Fixed Data'!$E$8))</f>
        <v>0</v>
      </c>
      <c r="K67" s="140">
        <f>K68*(1/(1+'Fixed Data'!$E$8))</f>
        <v>0</v>
      </c>
      <c r="L67" s="140">
        <f>L68*(1/(1+'Fixed Data'!$E$8))</f>
        <v>0</v>
      </c>
      <c r="M67" s="140">
        <f>M68*(1/(1+'Fixed Data'!$E$8))</f>
        <v>0</v>
      </c>
      <c r="N67" s="140">
        <f>N68*(1/(1+'Fixed Data'!$E$8))</f>
        <v>0</v>
      </c>
      <c r="O67" s="140">
        <f>O68*(1/(1+'Fixed Data'!$E$8))</f>
        <v>0</v>
      </c>
      <c r="P67" s="140">
        <f>P68*(1/(1+'Fixed Data'!$E$8))</f>
        <v>0</v>
      </c>
      <c r="Q67" s="140">
        <f>Q68*(1/(1+'Fixed Data'!$E$8))</f>
        <v>0</v>
      </c>
      <c r="R67" s="140">
        <f>R68*(1/(1+'Fixed Data'!$E$8))</f>
        <v>0</v>
      </c>
      <c r="S67" s="140">
        <f>S68*(1/(1+'Fixed Data'!$E$8))</f>
        <v>0</v>
      </c>
      <c r="T67" s="140">
        <f>T68*(1/(1+'Fixed Data'!$E$8))</f>
        <v>0</v>
      </c>
      <c r="U67" s="140">
        <f>U68*(1/(1+'Fixed Data'!$E$8))</f>
        <v>0</v>
      </c>
      <c r="V67" s="140">
        <f>V68*(1/(1+'Fixed Data'!$E$8))</f>
        <v>0</v>
      </c>
      <c r="W67" s="140">
        <f>W68*(1/(1+'Fixed Data'!$E$8))</f>
        <v>0</v>
      </c>
      <c r="X67" s="140">
        <f>X68*(1/(1+'Fixed Data'!$E$8))</f>
        <v>0</v>
      </c>
      <c r="Y67" s="140">
        <f>Y68*(1/(1+'Fixed Data'!$E$8))</f>
        <v>0</v>
      </c>
      <c r="Z67" s="140">
        <f>Z68*(1/(1+'Fixed Data'!$E$8))</f>
        <v>0</v>
      </c>
      <c r="AA67" s="140">
        <f>AA68*(1/(1+'Fixed Data'!$E$8))</f>
        <v>0</v>
      </c>
      <c r="AB67" s="140">
        <f>AB68*(1/(1+'Fixed Data'!$E$8))</f>
        <v>0</v>
      </c>
      <c r="AC67" s="140">
        <f>AC68*(1/(1+'Fixed Data'!$E$8))</f>
        <v>0</v>
      </c>
      <c r="AD67" s="140">
        <f>AD68*(1/(1+'Fixed Data'!$E$8))</f>
        <v>0</v>
      </c>
      <c r="AE67" s="140">
        <f>AE68*(1/(1+'Fixed Data'!$E$8))</f>
        <v>0</v>
      </c>
      <c r="AF67" s="140">
        <f>AF68*(1/(1+'Fixed Data'!$E$8))</f>
        <v>0</v>
      </c>
      <c r="AG67" s="140">
        <f>AG68*(1/(1+'Fixed Data'!$E$8))</f>
        <v>0</v>
      </c>
      <c r="AH67" s="140">
        <f>AH68*(1/(1+'Fixed Data'!$E$8))</f>
        <v>0</v>
      </c>
      <c r="AI67" s="140">
        <f>AI68*(1/(1+'Fixed Data'!$E$8))</f>
        <v>0</v>
      </c>
      <c r="AJ67" s="140">
        <f>AJ68*(1/(1+'Fixed Data'!$E$8))</f>
        <v>0</v>
      </c>
      <c r="AK67" s="140">
        <f>AK68*(1/(1+'Fixed Data'!$E$8))</f>
        <v>0</v>
      </c>
      <c r="AL67" s="140">
        <f>AL68*(1/(1+'Fixed Data'!$E$8))</f>
        <v>0</v>
      </c>
      <c r="AM67" s="140">
        <f>AM68*(1/(1+'Fixed Data'!$E$8))</f>
        <v>0</v>
      </c>
      <c r="AN67" s="140">
        <f>AN68*(1/(1+'Fixed Data'!$E$8))</f>
        <v>0</v>
      </c>
      <c r="AO67" s="140">
        <f>AO68*(1/(1+'Fixed Data'!$E$8))</f>
        <v>0</v>
      </c>
      <c r="AP67" s="140">
        <f>AP68*(1/(1+'Fixed Data'!$E$8))</f>
        <v>0</v>
      </c>
      <c r="AQ67" s="140">
        <f>AQ68*(1/(1+'Fixed Data'!$E$8))</f>
        <v>0</v>
      </c>
      <c r="AR67" s="140">
        <f>AR68*(1/(1+'Fixed Data'!$E$8))</f>
        <v>0</v>
      </c>
      <c r="AS67" s="140">
        <f>AS68*(1/(1+'Fixed Data'!$E$8))</f>
        <v>0</v>
      </c>
      <c r="AT67" s="140">
        <f>AT68*(1/(1+'Fixed Data'!$E$8))</f>
        <v>0</v>
      </c>
      <c r="AU67" s="140">
        <f>AU68*(1/(1+'Fixed Data'!$E$8))</f>
        <v>0</v>
      </c>
      <c r="AV67" s="140">
        <f>AV68*(1/(1+'Fixed Data'!$E$8))</f>
        <v>0</v>
      </c>
      <c r="AW67" s="140">
        <f>AW68*(1/(1+'Fixed Data'!$E$8))</f>
        <v>0</v>
      </c>
      <c r="AX67" s="140">
        <f>AX68*(1/(1+'Fixed Data'!$E$8))</f>
        <v>0</v>
      </c>
      <c r="AY67" s="140">
        <f>AY68*(1/(1+'Fixed Data'!$E$8))</f>
        <v>0</v>
      </c>
      <c r="AZ67" s="140">
        <f>AZ68*(1/(1+'Fixed Data'!$E$8))</f>
        <v>0</v>
      </c>
      <c r="BA67" s="140">
        <f>BA68*(1/(1+'Fixed Data'!$E$8))</f>
        <v>0</v>
      </c>
      <c r="BB67" s="140">
        <f>BB68*(1/(1+'Fixed Data'!$E$8))</f>
        <v>0</v>
      </c>
      <c r="BC67" s="140">
        <f>BC68*(1/(1+'Fixed Data'!$E$8))</f>
        <v>0</v>
      </c>
      <c r="BD67" s="140">
        <f>BD68*(1/(1+'Fixed Data'!$E$8))</f>
        <v>0</v>
      </c>
      <c r="BE67" s="140">
        <f>BE68*(1/(1+'Fixed Data'!$E$8))</f>
        <v>0</v>
      </c>
    </row>
    <row r="68" spans="1:57" ht="16.5" customHeight="1" outlineLevel="1">
      <c r="A68" s="180"/>
      <c r="B68" s="36" t="s">
        <v>390</v>
      </c>
      <c r="C68" s="36" t="s">
        <v>391</v>
      </c>
      <c r="D68" s="36" t="s">
        <v>196</v>
      </c>
      <c r="E68" s="140">
        <f t="shared" ref="E68:BE68" si="7">E33-E65+E66</f>
        <v>0</v>
      </c>
      <c r="F68" s="140">
        <f t="shared" si="7"/>
        <v>0</v>
      </c>
      <c r="G68" s="140">
        <f t="shared" si="7"/>
        <v>0</v>
      </c>
      <c r="H68" s="140">
        <f t="shared" si="7"/>
        <v>0</v>
      </c>
      <c r="I68" s="140">
        <f t="shared" si="7"/>
        <v>0</v>
      </c>
      <c r="J68" s="140">
        <f t="shared" si="7"/>
        <v>0</v>
      </c>
      <c r="K68" s="140">
        <f t="shared" si="7"/>
        <v>0</v>
      </c>
      <c r="L68" s="140">
        <f t="shared" si="7"/>
        <v>0</v>
      </c>
      <c r="M68" s="140">
        <f t="shared" si="7"/>
        <v>0</v>
      </c>
      <c r="N68" s="140">
        <f t="shared" si="7"/>
        <v>0</v>
      </c>
      <c r="O68" s="140">
        <f t="shared" si="7"/>
        <v>0</v>
      </c>
      <c r="P68" s="140">
        <f t="shared" si="7"/>
        <v>0</v>
      </c>
      <c r="Q68" s="140">
        <f t="shared" si="7"/>
        <v>0</v>
      </c>
      <c r="R68" s="140">
        <f t="shared" si="7"/>
        <v>0</v>
      </c>
      <c r="S68" s="140">
        <f t="shared" si="7"/>
        <v>0</v>
      </c>
      <c r="T68" s="140">
        <f t="shared" si="7"/>
        <v>0</v>
      </c>
      <c r="U68" s="140">
        <f t="shared" si="7"/>
        <v>0</v>
      </c>
      <c r="V68" s="140">
        <f t="shared" si="7"/>
        <v>0</v>
      </c>
      <c r="W68" s="140">
        <f t="shared" si="7"/>
        <v>0</v>
      </c>
      <c r="X68" s="140">
        <f t="shared" si="7"/>
        <v>0</v>
      </c>
      <c r="Y68" s="140">
        <f t="shared" si="7"/>
        <v>0</v>
      </c>
      <c r="Z68" s="140">
        <f t="shared" si="7"/>
        <v>0</v>
      </c>
      <c r="AA68" s="140">
        <f t="shared" si="7"/>
        <v>0</v>
      </c>
      <c r="AB68" s="140">
        <f t="shared" si="7"/>
        <v>0</v>
      </c>
      <c r="AC68" s="140">
        <f t="shared" si="7"/>
        <v>0</v>
      </c>
      <c r="AD68" s="140">
        <f t="shared" si="7"/>
        <v>0</v>
      </c>
      <c r="AE68" s="140">
        <f t="shared" si="7"/>
        <v>0</v>
      </c>
      <c r="AF68" s="140">
        <f t="shared" si="7"/>
        <v>0</v>
      </c>
      <c r="AG68" s="140">
        <f t="shared" si="7"/>
        <v>0</v>
      </c>
      <c r="AH68" s="140">
        <f t="shared" si="7"/>
        <v>0</v>
      </c>
      <c r="AI68" s="140">
        <f t="shared" si="7"/>
        <v>0</v>
      </c>
      <c r="AJ68" s="140">
        <f t="shared" si="7"/>
        <v>0</v>
      </c>
      <c r="AK68" s="140">
        <f t="shared" si="7"/>
        <v>0</v>
      </c>
      <c r="AL68" s="140">
        <f t="shared" si="7"/>
        <v>0</v>
      </c>
      <c r="AM68" s="140">
        <f t="shared" si="7"/>
        <v>0</v>
      </c>
      <c r="AN68" s="140">
        <f t="shared" si="7"/>
        <v>0</v>
      </c>
      <c r="AO68" s="140">
        <f t="shared" si="7"/>
        <v>0</v>
      </c>
      <c r="AP68" s="140">
        <f t="shared" si="7"/>
        <v>0</v>
      </c>
      <c r="AQ68" s="140">
        <f t="shared" si="7"/>
        <v>0</v>
      </c>
      <c r="AR68" s="140">
        <f t="shared" si="7"/>
        <v>0</v>
      </c>
      <c r="AS68" s="140">
        <f t="shared" si="7"/>
        <v>0</v>
      </c>
      <c r="AT68" s="140">
        <f t="shared" si="7"/>
        <v>0</v>
      </c>
      <c r="AU68" s="140">
        <f t="shared" si="7"/>
        <v>0</v>
      </c>
      <c r="AV68" s="140">
        <f t="shared" si="7"/>
        <v>0</v>
      </c>
      <c r="AW68" s="140">
        <f t="shared" si="7"/>
        <v>0</v>
      </c>
      <c r="AX68" s="140">
        <f t="shared" si="7"/>
        <v>0</v>
      </c>
      <c r="AY68" s="140">
        <f t="shared" si="7"/>
        <v>0</v>
      </c>
      <c r="AZ68" s="140">
        <f t="shared" si="7"/>
        <v>0</v>
      </c>
      <c r="BA68" s="140">
        <f t="shared" si="7"/>
        <v>0</v>
      </c>
      <c r="BB68" s="140">
        <f t="shared" si="7"/>
        <v>0</v>
      </c>
      <c r="BC68" s="140">
        <f t="shared" si="7"/>
        <v>0</v>
      </c>
      <c r="BD68" s="140">
        <f t="shared" si="7"/>
        <v>0</v>
      </c>
      <c r="BE68" s="140">
        <f t="shared" si="7"/>
        <v>0</v>
      </c>
    </row>
    <row r="69" spans="1:57" ht="16.5">
      <c r="A69" s="180"/>
      <c r="B69" s="36" t="s">
        <v>392</v>
      </c>
      <c r="C69" s="36" t="s">
        <v>393</v>
      </c>
      <c r="D69" s="36" t="s">
        <v>196</v>
      </c>
      <c r="E69" s="140">
        <f>AVERAGE(E66:E67)*'Fixed Data'!$E$8</f>
        <v>0</v>
      </c>
      <c r="F69" s="140">
        <f>AVERAGE(F66:F67)*'Fixed Data'!$E$8</f>
        <v>0</v>
      </c>
      <c r="G69" s="140">
        <f>AVERAGE(G66:G67)*'Fixed Data'!$E$8</f>
        <v>0</v>
      </c>
      <c r="H69" s="140">
        <f>AVERAGE(H66:H67)*'Fixed Data'!$E$8</f>
        <v>0</v>
      </c>
      <c r="I69" s="140">
        <f>AVERAGE(I66:I67)*'Fixed Data'!$E$8</f>
        <v>0</v>
      </c>
      <c r="J69" s="140">
        <f>AVERAGE(J66:J67)*'Fixed Data'!$E$8</f>
        <v>0</v>
      </c>
      <c r="K69" s="140">
        <f>AVERAGE(K66:K67)*'Fixed Data'!$E$8</f>
        <v>0</v>
      </c>
      <c r="L69" s="140">
        <f>AVERAGE(L66:L67)*'Fixed Data'!$E$8</f>
        <v>0</v>
      </c>
      <c r="M69" s="140">
        <f>AVERAGE(M66:M67)*'Fixed Data'!$E$8</f>
        <v>0</v>
      </c>
      <c r="N69" s="140">
        <f>AVERAGE(N66:N67)*'Fixed Data'!$E$8</f>
        <v>0</v>
      </c>
      <c r="O69" s="140">
        <f>AVERAGE(O66:O67)*'Fixed Data'!$E$8</f>
        <v>0</v>
      </c>
      <c r="P69" s="140">
        <f>AVERAGE(P66:P67)*'Fixed Data'!$E$8</f>
        <v>0</v>
      </c>
      <c r="Q69" s="140">
        <f>AVERAGE(Q66:Q67)*'Fixed Data'!$E$8</f>
        <v>0</v>
      </c>
      <c r="R69" s="140">
        <f>AVERAGE(R66:R67)*'Fixed Data'!$E$8</f>
        <v>0</v>
      </c>
      <c r="S69" s="140">
        <f>AVERAGE(S66:S67)*'Fixed Data'!$E$8</f>
        <v>0</v>
      </c>
      <c r="T69" s="140">
        <f>AVERAGE(T66:T67)*'Fixed Data'!$E$8</f>
        <v>0</v>
      </c>
      <c r="U69" s="140">
        <f>AVERAGE(U66:U67)*'Fixed Data'!$E$8</f>
        <v>0</v>
      </c>
      <c r="V69" s="140">
        <f>AVERAGE(V66:V67)*'Fixed Data'!$E$8</f>
        <v>0</v>
      </c>
      <c r="W69" s="140">
        <f>AVERAGE(W66:W67)*'Fixed Data'!$E$8</f>
        <v>0</v>
      </c>
      <c r="X69" s="140">
        <f>AVERAGE(X66:X67)*'Fixed Data'!$E$8</f>
        <v>0</v>
      </c>
      <c r="Y69" s="140">
        <f>AVERAGE(Y66:Y67)*'Fixed Data'!$E$8</f>
        <v>0</v>
      </c>
      <c r="Z69" s="140">
        <f>AVERAGE(Z66:Z67)*'Fixed Data'!$E$8</f>
        <v>0</v>
      </c>
      <c r="AA69" s="140">
        <f>AVERAGE(AA66:AA67)*'Fixed Data'!$E$8</f>
        <v>0</v>
      </c>
      <c r="AB69" s="140">
        <f>AVERAGE(AB66:AB67)*'Fixed Data'!$E$8</f>
        <v>0</v>
      </c>
      <c r="AC69" s="140">
        <f>AVERAGE(AC66:AC67)*'Fixed Data'!$E$8</f>
        <v>0</v>
      </c>
      <c r="AD69" s="140">
        <f>AVERAGE(AD66:AD67)*'Fixed Data'!$E$8</f>
        <v>0</v>
      </c>
      <c r="AE69" s="140">
        <f>AVERAGE(AE66:AE67)*'Fixed Data'!$E$8</f>
        <v>0</v>
      </c>
      <c r="AF69" s="140">
        <f>AVERAGE(AF66:AF67)*'Fixed Data'!$E$8</f>
        <v>0</v>
      </c>
      <c r="AG69" s="140">
        <f>AVERAGE(AG66:AG67)*'Fixed Data'!$E$8</f>
        <v>0</v>
      </c>
      <c r="AH69" s="140">
        <f>AVERAGE(AH66:AH67)*'Fixed Data'!$E$8</f>
        <v>0</v>
      </c>
      <c r="AI69" s="140">
        <f>AVERAGE(AI66:AI67)*'Fixed Data'!$E$8</f>
        <v>0</v>
      </c>
      <c r="AJ69" s="140">
        <f>AVERAGE(AJ66:AJ67)*'Fixed Data'!$E$8</f>
        <v>0</v>
      </c>
      <c r="AK69" s="140">
        <f>AVERAGE(AK66:AK67)*'Fixed Data'!$E$8</f>
        <v>0</v>
      </c>
      <c r="AL69" s="140">
        <f>AVERAGE(AL66:AL67)*'Fixed Data'!$E$8</f>
        <v>0</v>
      </c>
      <c r="AM69" s="140">
        <f>AVERAGE(AM66:AM67)*'Fixed Data'!$E$8</f>
        <v>0</v>
      </c>
      <c r="AN69" s="140">
        <f>AVERAGE(AN66:AN67)*'Fixed Data'!$E$8</f>
        <v>0</v>
      </c>
      <c r="AO69" s="140">
        <f>AVERAGE(AO66:AO67)*'Fixed Data'!$E$8</f>
        <v>0</v>
      </c>
      <c r="AP69" s="140">
        <f>AVERAGE(AP66:AP67)*'Fixed Data'!$E$8</f>
        <v>0</v>
      </c>
      <c r="AQ69" s="140">
        <f>AVERAGE(AQ66:AQ67)*'Fixed Data'!$E$8</f>
        <v>0</v>
      </c>
      <c r="AR69" s="140">
        <f>AVERAGE(AR66:AR67)*'Fixed Data'!$E$8</f>
        <v>0</v>
      </c>
      <c r="AS69" s="140">
        <f>AVERAGE(AS66:AS67)*'Fixed Data'!$E$8</f>
        <v>0</v>
      </c>
      <c r="AT69" s="140">
        <f>AVERAGE(AT66:AT67)*'Fixed Data'!$E$8</f>
        <v>0</v>
      </c>
      <c r="AU69" s="140">
        <f>AVERAGE(AU66:AU67)*'Fixed Data'!$E$8</f>
        <v>0</v>
      </c>
      <c r="AV69" s="140">
        <f>AVERAGE(AV66:AV67)*'Fixed Data'!$E$8</f>
        <v>0</v>
      </c>
      <c r="AW69" s="140">
        <f>AVERAGE(AW66:AW67)*'Fixed Data'!$E$8</f>
        <v>0</v>
      </c>
      <c r="AX69" s="140">
        <f>AVERAGE(AX66:AX67)*'Fixed Data'!$E$8</f>
        <v>0</v>
      </c>
      <c r="AY69" s="140">
        <f>AVERAGE(AY66:AY67)*'Fixed Data'!$E$8</f>
        <v>0</v>
      </c>
      <c r="AZ69" s="140">
        <f>AVERAGE(AZ66:AZ67)*'Fixed Data'!$E$8</f>
        <v>0</v>
      </c>
      <c r="BA69" s="140">
        <f>AVERAGE(BA66:BA67)*'Fixed Data'!$E$8</f>
        <v>0</v>
      </c>
      <c r="BB69" s="140">
        <f>AVERAGE(BB66:BB67)*'Fixed Data'!$E$8</f>
        <v>0</v>
      </c>
      <c r="BC69" s="140">
        <f>AVERAGE(BC66:BC67)*'Fixed Data'!$E$8</f>
        <v>0</v>
      </c>
      <c r="BD69" s="140">
        <f>AVERAGE(BD66:BD67)*'Fixed Data'!$E$8</f>
        <v>0</v>
      </c>
      <c r="BE69" s="140">
        <f>AVERAGE(BE66:BE67)*'Fixed Data'!$E$8</f>
        <v>0</v>
      </c>
    </row>
    <row r="70" spans="1:57" ht="16.5" thickBot="1">
      <c r="A70" s="177"/>
      <c r="B70" s="143" t="s">
        <v>394</v>
      </c>
      <c r="C70" s="143" t="s">
        <v>395</v>
      </c>
      <c r="D70" s="143" t="s">
        <v>196</v>
      </c>
      <c r="E70" s="144">
        <f t="shared" ref="E70:BE70" si="8">E34+E65+E69</f>
        <v>0</v>
      </c>
      <c r="F70" s="144">
        <f t="shared" si="8"/>
        <v>0</v>
      </c>
      <c r="G70" s="144">
        <f t="shared" si="8"/>
        <v>0</v>
      </c>
      <c r="H70" s="144">
        <f t="shared" si="8"/>
        <v>0</v>
      </c>
      <c r="I70" s="144">
        <f t="shared" si="8"/>
        <v>0</v>
      </c>
      <c r="J70" s="144">
        <f t="shared" si="8"/>
        <v>0</v>
      </c>
      <c r="K70" s="144">
        <f t="shared" si="8"/>
        <v>0</v>
      </c>
      <c r="L70" s="144">
        <f t="shared" si="8"/>
        <v>0</v>
      </c>
      <c r="M70" s="144">
        <f t="shared" si="8"/>
        <v>0</v>
      </c>
      <c r="N70" s="144">
        <f t="shared" si="8"/>
        <v>0</v>
      </c>
      <c r="O70" s="144">
        <f t="shared" si="8"/>
        <v>0</v>
      </c>
      <c r="P70" s="144">
        <f t="shared" si="8"/>
        <v>0</v>
      </c>
      <c r="Q70" s="144">
        <f t="shared" si="8"/>
        <v>0</v>
      </c>
      <c r="R70" s="144">
        <f t="shared" si="8"/>
        <v>0</v>
      </c>
      <c r="S70" s="144">
        <f t="shared" si="8"/>
        <v>0</v>
      </c>
      <c r="T70" s="144">
        <f t="shared" si="8"/>
        <v>0</v>
      </c>
      <c r="U70" s="144">
        <f t="shared" si="8"/>
        <v>0</v>
      </c>
      <c r="V70" s="144">
        <f t="shared" si="8"/>
        <v>0</v>
      </c>
      <c r="W70" s="144">
        <f t="shared" si="8"/>
        <v>0</v>
      </c>
      <c r="X70" s="144">
        <f t="shared" si="8"/>
        <v>0</v>
      </c>
      <c r="Y70" s="144">
        <f t="shared" si="8"/>
        <v>0</v>
      </c>
      <c r="Z70" s="144">
        <f t="shared" si="8"/>
        <v>0</v>
      </c>
      <c r="AA70" s="144">
        <f t="shared" si="8"/>
        <v>0</v>
      </c>
      <c r="AB70" s="144">
        <f t="shared" si="8"/>
        <v>0</v>
      </c>
      <c r="AC70" s="144">
        <f t="shared" si="8"/>
        <v>0</v>
      </c>
      <c r="AD70" s="144">
        <f t="shared" si="8"/>
        <v>0</v>
      </c>
      <c r="AE70" s="144">
        <f t="shared" si="8"/>
        <v>0</v>
      </c>
      <c r="AF70" s="144">
        <f t="shared" si="8"/>
        <v>0</v>
      </c>
      <c r="AG70" s="144">
        <f t="shared" si="8"/>
        <v>0</v>
      </c>
      <c r="AH70" s="144">
        <f t="shared" si="8"/>
        <v>0</v>
      </c>
      <c r="AI70" s="144">
        <f t="shared" si="8"/>
        <v>0</v>
      </c>
      <c r="AJ70" s="144">
        <f t="shared" si="8"/>
        <v>0</v>
      </c>
      <c r="AK70" s="144">
        <f t="shared" si="8"/>
        <v>0</v>
      </c>
      <c r="AL70" s="144">
        <f t="shared" si="8"/>
        <v>0</v>
      </c>
      <c r="AM70" s="144">
        <f t="shared" si="8"/>
        <v>0</v>
      </c>
      <c r="AN70" s="144">
        <f t="shared" si="8"/>
        <v>0</v>
      </c>
      <c r="AO70" s="144">
        <f t="shared" si="8"/>
        <v>0</v>
      </c>
      <c r="AP70" s="144">
        <f t="shared" si="8"/>
        <v>0</v>
      </c>
      <c r="AQ70" s="144">
        <f t="shared" si="8"/>
        <v>0</v>
      </c>
      <c r="AR70" s="144">
        <f t="shared" si="8"/>
        <v>0</v>
      </c>
      <c r="AS70" s="144">
        <f t="shared" si="8"/>
        <v>0</v>
      </c>
      <c r="AT70" s="144">
        <f t="shared" si="8"/>
        <v>0</v>
      </c>
      <c r="AU70" s="144">
        <f t="shared" si="8"/>
        <v>0</v>
      </c>
      <c r="AV70" s="144">
        <f t="shared" si="8"/>
        <v>0</v>
      </c>
      <c r="AW70" s="144">
        <f t="shared" si="8"/>
        <v>0</v>
      </c>
      <c r="AX70" s="144">
        <f t="shared" si="8"/>
        <v>0</v>
      </c>
      <c r="AY70" s="144">
        <f t="shared" si="8"/>
        <v>0</v>
      </c>
      <c r="AZ70" s="144">
        <f t="shared" si="8"/>
        <v>0</v>
      </c>
      <c r="BA70" s="144">
        <f t="shared" si="8"/>
        <v>0</v>
      </c>
      <c r="BB70" s="144">
        <f t="shared" si="8"/>
        <v>0</v>
      </c>
      <c r="BC70" s="144">
        <f t="shared" si="8"/>
        <v>0</v>
      </c>
      <c r="BD70" s="144">
        <f t="shared" si="8"/>
        <v>0</v>
      </c>
      <c r="BE70" s="144">
        <f t="shared" si="8"/>
        <v>0</v>
      </c>
    </row>
    <row r="71" spans="1:57" ht="12.75" customHeight="1">
      <c r="A71" s="337" t="s">
        <v>396</v>
      </c>
      <c r="B71" s="36" t="s">
        <v>45</v>
      </c>
      <c r="D71" s="36" t="s">
        <v>196</v>
      </c>
      <c r="E71" s="140">
        <f>'Fixed Data'!$K$8*E92/1000000</f>
        <v>0</v>
      </c>
      <c r="F71" s="140">
        <f>'Fixed Data'!$K$8*F92/1000000</f>
        <v>0</v>
      </c>
      <c r="G71" s="140">
        <f>'Fixed Data'!$K$8*G92/1000000</f>
        <v>0</v>
      </c>
      <c r="H71" s="140">
        <f>'Fixed Data'!$K$8*H92/1000000</f>
        <v>0</v>
      </c>
      <c r="I71" s="140">
        <f>'Fixed Data'!$K$8*I92/1000000</f>
        <v>0</v>
      </c>
      <c r="J71" s="140">
        <f>'Fixed Data'!$K$8*J92/1000000</f>
        <v>0</v>
      </c>
      <c r="K71" s="140">
        <f>'Fixed Data'!$K$8*K92/1000000</f>
        <v>0</v>
      </c>
      <c r="L71" s="140">
        <f>'Fixed Data'!$K$8*L92/1000000</f>
        <v>0</v>
      </c>
      <c r="M71" s="140">
        <f>'Fixed Data'!$K$8*M92/1000000</f>
        <v>0</v>
      </c>
      <c r="N71" s="140">
        <f>'Fixed Data'!$K$8*N92/1000000</f>
        <v>0</v>
      </c>
      <c r="O71" s="140">
        <f>'Fixed Data'!$K$8*O92/1000000</f>
        <v>0</v>
      </c>
      <c r="P71" s="140">
        <f>'Fixed Data'!$K$8*P92/1000000</f>
        <v>0</v>
      </c>
      <c r="Q71" s="140">
        <f>'Fixed Data'!$K$8*Q92/1000000</f>
        <v>0</v>
      </c>
      <c r="R71" s="140">
        <f>'Fixed Data'!$K$8*R92/1000000</f>
        <v>0</v>
      </c>
      <c r="S71" s="140">
        <f>'Fixed Data'!$K$8*S92/1000000</f>
        <v>0</v>
      </c>
      <c r="T71" s="140">
        <f>'Fixed Data'!$K$8*T92/1000000</f>
        <v>0</v>
      </c>
      <c r="U71" s="140">
        <f>'Fixed Data'!$K$8*U92/1000000</f>
        <v>0</v>
      </c>
      <c r="V71" s="140">
        <f>'Fixed Data'!$K$8*V92/1000000</f>
        <v>0</v>
      </c>
      <c r="W71" s="140">
        <f>'Fixed Data'!$K$8*W92/1000000</f>
        <v>0</v>
      </c>
      <c r="X71" s="140">
        <f>'Fixed Data'!$K$8*X92/1000000</f>
        <v>0</v>
      </c>
      <c r="Y71" s="140">
        <f>'Fixed Data'!$K$8*Y92/1000000</f>
        <v>0</v>
      </c>
      <c r="Z71" s="140">
        <f>'Fixed Data'!$K$8*Z92/1000000</f>
        <v>0</v>
      </c>
      <c r="AA71" s="140">
        <f>'Fixed Data'!$K$8*AA92/1000000</f>
        <v>0</v>
      </c>
      <c r="AB71" s="140">
        <f>'Fixed Data'!$K$8*AB92/1000000</f>
        <v>0</v>
      </c>
      <c r="AC71" s="140">
        <f>'Fixed Data'!$K$8*AC92/1000000</f>
        <v>0</v>
      </c>
      <c r="AD71" s="140">
        <f>'Fixed Data'!$K$8*AD92/1000000</f>
        <v>0</v>
      </c>
      <c r="AE71" s="140">
        <f>'Fixed Data'!$K$8*AE92/1000000</f>
        <v>0</v>
      </c>
      <c r="AF71" s="140">
        <f>'Fixed Data'!$K$8*AF92/1000000</f>
        <v>0</v>
      </c>
      <c r="AG71" s="140">
        <f>'Fixed Data'!$K$8*AG92/1000000</f>
        <v>0</v>
      </c>
      <c r="AH71" s="140">
        <f>'Fixed Data'!$K$8*AH92/1000000</f>
        <v>0</v>
      </c>
      <c r="AI71" s="140">
        <f>'Fixed Data'!$K$8*AI92/1000000</f>
        <v>0</v>
      </c>
      <c r="AJ71" s="140">
        <f>'Fixed Data'!$K$8*AJ92/1000000</f>
        <v>0</v>
      </c>
      <c r="AK71" s="140">
        <f>'Fixed Data'!$K$8*AK92/1000000</f>
        <v>0</v>
      </c>
      <c r="AL71" s="140">
        <f>'Fixed Data'!$K$8*AL92/1000000</f>
        <v>0</v>
      </c>
      <c r="AM71" s="140">
        <f>'Fixed Data'!$K$8*AM92/1000000</f>
        <v>0</v>
      </c>
      <c r="AN71" s="140">
        <f>'Fixed Data'!$K$8*AN92/1000000</f>
        <v>0</v>
      </c>
      <c r="AO71" s="140">
        <f>'Fixed Data'!$K$8*AO92/1000000</f>
        <v>0</v>
      </c>
      <c r="AP71" s="140">
        <f>'Fixed Data'!$K$8*AP92/1000000</f>
        <v>0</v>
      </c>
      <c r="AQ71" s="140">
        <f>'Fixed Data'!$K$8*AQ92/1000000</f>
        <v>0</v>
      </c>
      <c r="AR71" s="140">
        <f>'Fixed Data'!$K$8*AR92/1000000</f>
        <v>0</v>
      </c>
      <c r="AS71" s="140">
        <f>'Fixed Data'!$K$8*AS92/1000000</f>
        <v>0</v>
      </c>
      <c r="AT71" s="140">
        <f>'Fixed Data'!$K$8*AT92/1000000</f>
        <v>0</v>
      </c>
      <c r="AU71" s="140">
        <f>'Fixed Data'!$K$8*AU92/1000000</f>
        <v>0</v>
      </c>
      <c r="AV71" s="140">
        <f>'Fixed Data'!$K$8*AV92/1000000</f>
        <v>0</v>
      </c>
      <c r="AW71" s="140">
        <f>'Fixed Data'!$K$8*AW92/1000000</f>
        <v>0</v>
      </c>
      <c r="AX71" s="140">
        <f>'Fixed Data'!$K$8*AX92/1000000</f>
        <v>0</v>
      </c>
      <c r="AY71" s="140">
        <f>'Fixed Data'!$K$8*AY92/1000000</f>
        <v>0</v>
      </c>
      <c r="AZ71" s="140">
        <f>'Fixed Data'!$K$8*AZ92/1000000</f>
        <v>0</v>
      </c>
      <c r="BA71" s="140">
        <f>'Fixed Data'!$K$8*BA92/1000000</f>
        <v>0</v>
      </c>
      <c r="BB71" s="140">
        <f>'Fixed Data'!$K$8*BB92/1000000</f>
        <v>0</v>
      </c>
      <c r="BC71" s="140">
        <f>'Fixed Data'!$K$8*BC92/1000000</f>
        <v>0</v>
      </c>
      <c r="BD71" s="140">
        <f>'Fixed Data'!$K$8*BD92/1000000</f>
        <v>0</v>
      </c>
      <c r="BE71" s="140">
        <f>'Fixed Data'!$K$8*BE92/1000000</f>
        <v>0</v>
      </c>
    </row>
    <row r="72" spans="1:57" ht="15" customHeight="1">
      <c r="A72" s="338"/>
      <c r="B72" s="36" t="s">
        <v>201</v>
      </c>
      <c r="D72" s="36" t="s">
        <v>196</v>
      </c>
      <c r="E72" s="140">
        <f>E93*'Fixed Data'!H$21/1000000</f>
        <v>0</v>
      </c>
      <c r="F72" s="140">
        <f>F93*'Fixed Data'!I$21/1000000</f>
        <v>0</v>
      </c>
      <c r="G72" s="140">
        <f>G93*'Fixed Data'!J$21/1000000</f>
        <v>0</v>
      </c>
      <c r="H72" s="140">
        <f>H93*'Fixed Data'!K$21/1000000</f>
        <v>0</v>
      </c>
      <c r="I72" s="140">
        <f>I93*'Fixed Data'!L$21/1000000</f>
        <v>0</v>
      </c>
      <c r="J72" s="140">
        <f>J93*'Fixed Data'!M$21/1000000</f>
        <v>0</v>
      </c>
      <c r="K72" s="140">
        <f>K93*'Fixed Data'!N$21/1000000</f>
        <v>0</v>
      </c>
      <c r="L72" s="140">
        <f>L93*'Fixed Data'!O$21/1000000</f>
        <v>0</v>
      </c>
      <c r="M72" s="140">
        <f>M93*'Fixed Data'!P$21/1000000</f>
        <v>0</v>
      </c>
      <c r="N72" s="140">
        <f>N93*'Fixed Data'!Q$21/1000000</f>
        <v>0</v>
      </c>
      <c r="O72" s="140">
        <f>O93*'Fixed Data'!R$21/1000000</f>
        <v>0</v>
      </c>
      <c r="P72" s="140">
        <f>P93*'Fixed Data'!S$21/1000000</f>
        <v>0</v>
      </c>
      <c r="Q72" s="140">
        <f>Q93*'Fixed Data'!T$21/1000000</f>
        <v>0</v>
      </c>
      <c r="R72" s="140">
        <f>R93*'Fixed Data'!U$21/1000000</f>
        <v>0</v>
      </c>
      <c r="S72" s="140">
        <f>S93*'Fixed Data'!V$21/1000000</f>
        <v>0</v>
      </c>
      <c r="T72" s="140">
        <f>T93*'Fixed Data'!W$21/1000000</f>
        <v>0</v>
      </c>
      <c r="U72" s="140">
        <f>U93*'Fixed Data'!X$21/1000000</f>
        <v>0</v>
      </c>
      <c r="V72" s="140">
        <f>V93*'Fixed Data'!Y$21/1000000</f>
        <v>0</v>
      </c>
      <c r="W72" s="140">
        <f>W93*'Fixed Data'!Z$21/1000000</f>
        <v>0</v>
      </c>
      <c r="X72" s="140">
        <f>X93*'Fixed Data'!AA$21/1000000</f>
        <v>0</v>
      </c>
      <c r="Y72" s="140">
        <f>Y93*'Fixed Data'!AB$21/1000000</f>
        <v>0</v>
      </c>
      <c r="Z72" s="140">
        <f>Z93*'Fixed Data'!AC$21/1000000</f>
        <v>0</v>
      </c>
      <c r="AA72" s="140">
        <f>AA93*'Fixed Data'!AD$21/1000000</f>
        <v>0</v>
      </c>
      <c r="AB72" s="140">
        <f>AB93*'Fixed Data'!AE$21/1000000</f>
        <v>0</v>
      </c>
      <c r="AC72" s="140">
        <f>AC93*'Fixed Data'!AF$21/1000000</f>
        <v>0</v>
      </c>
      <c r="AD72" s="140">
        <f>AD93*'Fixed Data'!AG$21/1000000</f>
        <v>0</v>
      </c>
      <c r="AE72" s="140">
        <f>AE93*'Fixed Data'!AH$21/1000000</f>
        <v>0</v>
      </c>
      <c r="AF72" s="140">
        <f>AF93*'Fixed Data'!AI$21/1000000</f>
        <v>0</v>
      </c>
      <c r="AG72" s="140">
        <f>AG93*'Fixed Data'!AJ$21/1000000</f>
        <v>0</v>
      </c>
      <c r="AH72" s="140">
        <f>AH93*'Fixed Data'!AK$21/1000000</f>
        <v>0</v>
      </c>
      <c r="AI72" s="140">
        <f>AI93*'Fixed Data'!AL$21/1000000</f>
        <v>0</v>
      </c>
      <c r="AJ72" s="140">
        <f>AJ93*'Fixed Data'!AM$21/1000000</f>
        <v>0</v>
      </c>
      <c r="AK72" s="140">
        <f>AK93*'Fixed Data'!AN$21/1000000</f>
        <v>0</v>
      </c>
      <c r="AL72" s="140">
        <f>AL93*'Fixed Data'!AO$21/1000000</f>
        <v>0</v>
      </c>
      <c r="AM72" s="140">
        <f>AM93*'Fixed Data'!AP$21/1000000</f>
        <v>0</v>
      </c>
      <c r="AN72" s="140">
        <f>AN93*'Fixed Data'!AQ$21/1000000</f>
        <v>0</v>
      </c>
      <c r="AO72" s="140">
        <f>AO93*'Fixed Data'!AR$21/1000000</f>
        <v>0</v>
      </c>
      <c r="AP72" s="140">
        <f>AP93*'Fixed Data'!AS$21/1000000</f>
        <v>0</v>
      </c>
      <c r="AQ72" s="140">
        <f>AQ93*'Fixed Data'!AT$21/1000000</f>
        <v>0</v>
      </c>
      <c r="AR72" s="140">
        <f>AR93*'Fixed Data'!AU$21/1000000</f>
        <v>0</v>
      </c>
      <c r="AS72" s="140">
        <f>AS93*'Fixed Data'!AV$21/1000000</f>
        <v>0</v>
      </c>
      <c r="AT72" s="140">
        <f>AT93*'Fixed Data'!AW$21/1000000</f>
        <v>0</v>
      </c>
      <c r="AU72" s="140">
        <f>AU93*'Fixed Data'!AX$21/1000000</f>
        <v>0</v>
      </c>
      <c r="AV72" s="140">
        <f>AV93*'Fixed Data'!AY$21/1000000</f>
        <v>0</v>
      </c>
      <c r="AW72" s="140">
        <f>AW93*'Fixed Data'!AZ$21/1000000</f>
        <v>0</v>
      </c>
      <c r="AX72" s="140">
        <f>AX93*'Fixed Data'!BA$21/1000000</f>
        <v>0</v>
      </c>
      <c r="AY72" s="140">
        <f>AY93*'Fixed Data'!BB$21/1000000</f>
        <v>0</v>
      </c>
      <c r="AZ72" s="140">
        <f>AZ93*'Fixed Data'!BC$21/1000000</f>
        <v>0</v>
      </c>
      <c r="BA72" s="140">
        <f>BA93*'Fixed Data'!BD$21/1000000</f>
        <v>0</v>
      </c>
      <c r="BB72" s="140">
        <f>BB93*'Fixed Data'!BE$21/1000000</f>
        <v>0</v>
      </c>
      <c r="BC72" s="140">
        <f>BC93*'Fixed Data'!BF$21/1000000</f>
        <v>0</v>
      </c>
      <c r="BD72" s="140">
        <f>BD93*'Fixed Data'!BG$21/1000000</f>
        <v>0</v>
      </c>
      <c r="BE72" s="140">
        <f>BE93*'Fixed Data'!BH$21/1000000</f>
        <v>0</v>
      </c>
    </row>
    <row r="73" spans="1:57" ht="15" customHeight="1">
      <c r="A73" s="338"/>
      <c r="B73" s="36" t="s">
        <v>202</v>
      </c>
      <c r="D73" s="36" t="s">
        <v>196</v>
      </c>
      <c r="E73" s="141">
        <f>'Fixed Data'!$K$10*E$94/1000000</f>
        <v>0</v>
      </c>
      <c r="F73" s="141">
        <f>'Fixed Data'!$K$10*F$94/1000000</f>
        <v>0</v>
      </c>
      <c r="G73" s="141">
        <f>'Fixed Data'!$K$10*G$94/1000000</f>
        <v>0</v>
      </c>
      <c r="H73" s="141">
        <f>'Fixed Data'!$K$10*H$94/1000000</f>
        <v>0</v>
      </c>
      <c r="I73" s="141">
        <f>'Fixed Data'!$K$10*I$94/1000000</f>
        <v>0</v>
      </c>
      <c r="J73" s="141">
        <f>'Fixed Data'!$K$10*J$94/1000000</f>
        <v>0</v>
      </c>
      <c r="K73" s="141">
        <f>'Fixed Data'!$K$10*K$94/1000000</f>
        <v>0</v>
      </c>
      <c r="L73" s="141">
        <f>'Fixed Data'!$K$10*L$94/1000000</f>
        <v>0</v>
      </c>
      <c r="M73" s="141">
        <f>'Fixed Data'!$K$10*M$94/1000000</f>
        <v>0</v>
      </c>
      <c r="N73" s="141">
        <f>'Fixed Data'!$K$10*N$94/1000000</f>
        <v>0</v>
      </c>
      <c r="O73" s="141">
        <f>'Fixed Data'!$K$10*O$94/1000000</f>
        <v>0</v>
      </c>
      <c r="P73" s="141">
        <f>'Fixed Data'!$K$10*P$94/1000000</f>
        <v>0</v>
      </c>
      <c r="Q73" s="141">
        <f>'Fixed Data'!$K$10*Q$94/1000000</f>
        <v>0</v>
      </c>
      <c r="R73" s="141">
        <f>'Fixed Data'!$K$10*R$94/1000000</f>
        <v>0</v>
      </c>
      <c r="S73" s="141">
        <f>'Fixed Data'!$K$10*S$94/1000000</f>
        <v>0</v>
      </c>
      <c r="T73" s="141">
        <f>'Fixed Data'!$K$10*T$94/1000000</f>
        <v>0</v>
      </c>
      <c r="U73" s="141">
        <f>'Fixed Data'!$K$10*U$94/1000000</f>
        <v>0</v>
      </c>
      <c r="V73" s="141">
        <f>'Fixed Data'!$K$10*V$94/1000000</f>
        <v>0</v>
      </c>
      <c r="W73" s="141">
        <f>'Fixed Data'!$K$10*W$94/1000000</f>
        <v>0</v>
      </c>
      <c r="X73" s="141">
        <f>'Fixed Data'!$K$10*X$94/1000000</f>
        <v>0</v>
      </c>
      <c r="Y73" s="141">
        <f>'Fixed Data'!$K$10*Y$94/1000000</f>
        <v>0</v>
      </c>
      <c r="Z73" s="141">
        <f>'Fixed Data'!$K$10*Z$94/1000000</f>
        <v>0</v>
      </c>
      <c r="AA73" s="141">
        <f>'Fixed Data'!$K$10*AA$94/1000000</f>
        <v>0</v>
      </c>
      <c r="AB73" s="141">
        <f>'Fixed Data'!$K$10*AB$94/1000000</f>
        <v>0</v>
      </c>
      <c r="AC73" s="141">
        <f>'Fixed Data'!$K$10*AC$94/1000000</f>
        <v>0</v>
      </c>
      <c r="AD73" s="141">
        <f>'Fixed Data'!$K$10*AD$94/1000000</f>
        <v>0</v>
      </c>
      <c r="AE73" s="141">
        <f>'Fixed Data'!$K$10*AE$94/1000000</f>
        <v>0</v>
      </c>
      <c r="AF73" s="141">
        <f>'Fixed Data'!$K$10*AF$94/1000000</f>
        <v>0</v>
      </c>
      <c r="AG73" s="141">
        <f>'Fixed Data'!$K$10*AG$94/1000000</f>
        <v>0</v>
      </c>
      <c r="AH73" s="141">
        <f>'Fixed Data'!$K$10*AH$94/1000000</f>
        <v>0</v>
      </c>
      <c r="AI73" s="141">
        <f>'Fixed Data'!$K$10*AI$94/1000000</f>
        <v>0</v>
      </c>
      <c r="AJ73" s="141">
        <f>'Fixed Data'!$K$10*AJ$94/1000000</f>
        <v>0</v>
      </c>
      <c r="AK73" s="141">
        <f>'Fixed Data'!$K$10*AK$94/1000000</f>
        <v>0</v>
      </c>
      <c r="AL73" s="141">
        <f>'Fixed Data'!$K$10*AL$94/1000000</f>
        <v>0</v>
      </c>
      <c r="AM73" s="141">
        <f>'Fixed Data'!$K$10*AM$94/1000000</f>
        <v>0</v>
      </c>
      <c r="AN73" s="141">
        <f>'Fixed Data'!$K$10*AN$94/1000000</f>
        <v>0</v>
      </c>
      <c r="AO73" s="141">
        <f>'Fixed Data'!$K$10*AO$94/1000000</f>
        <v>0</v>
      </c>
      <c r="AP73" s="141">
        <f>'Fixed Data'!$K$10*AP$94/1000000</f>
        <v>0</v>
      </c>
      <c r="AQ73" s="141">
        <f>'Fixed Data'!$K$10*AQ$94/1000000</f>
        <v>0</v>
      </c>
      <c r="AR73" s="141">
        <f>'Fixed Data'!$K$10*AR$94/1000000</f>
        <v>0</v>
      </c>
      <c r="AS73" s="141">
        <f>'Fixed Data'!$K$10*AS$94/1000000</f>
        <v>0</v>
      </c>
      <c r="AT73" s="141">
        <f>'Fixed Data'!$K$10*AT$94/1000000</f>
        <v>0</v>
      </c>
      <c r="AU73" s="141">
        <f>'Fixed Data'!$K$10*AU$94/1000000</f>
        <v>0</v>
      </c>
      <c r="AV73" s="141">
        <f>'Fixed Data'!$K$10*AV$94/1000000</f>
        <v>0</v>
      </c>
      <c r="AW73" s="141">
        <f>'Fixed Data'!$K$10*AW$94/1000000</f>
        <v>0</v>
      </c>
      <c r="AX73" s="141">
        <f>'Fixed Data'!$K$10*AX$94/1000000</f>
        <v>0</v>
      </c>
      <c r="AY73" s="141">
        <f>'Fixed Data'!$K$10*AY$94/1000000</f>
        <v>0</v>
      </c>
      <c r="AZ73" s="141">
        <f>'Fixed Data'!$K$10*AZ$94/1000000</f>
        <v>0</v>
      </c>
      <c r="BA73" s="141">
        <f>'Fixed Data'!$K$10*BA$94/1000000</f>
        <v>0</v>
      </c>
      <c r="BB73" s="141">
        <f>'Fixed Data'!$K$10*BB$94/1000000</f>
        <v>0</v>
      </c>
      <c r="BC73" s="141">
        <f>'Fixed Data'!$K$10*BC$94/1000000</f>
        <v>0</v>
      </c>
      <c r="BD73" s="141">
        <f>'Fixed Data'!$K$10*BD$94/1000000</f>
        <v>0</v>
      </c>
      <c r="BE73" s="141">
        <f>'Fixed Data'!$K$10*BE$94/1000000</f>
        <v>0</v>
      </c>
    </row>
    <row r="74" spans="1:57" ht="15" customHeight="1">
      <c r="A74" s="338"/>
      <c r="B74" s="36" t="s">
        <v>203</v>
      </c>
      <c r="D74" s="36" t="s">
        <v>196</v>
      </c>
      <c r="E74" s="141">
        <f>'Fixed Data'!$K$11*E95/1000000</f>
        <v>0</v>
      </c>
      <c r="F74" s="141">
        <f>'Fixed Data'!$K$11*F95/1000000</f>
        <v>0</v>
      </c>
      <c r="G74" s="141">
        <f>'Fixed Data'!$K$11*G95/1000000</f>
        <v>0</v>
      </c>
      <c r="H74" s="141">
        <f>'Fixed Data'!$K$11*H95/1000000</f>
        <v>0</v>
      </c>
      <c r="I74" s="141">
        <f>'Fixed Data'!$K$11*I95/1000000</f>
        <v>0</v>
      </c>
      <c r="J74" s="141">
        <f>'Fixed Data'!$K$11*J95/1000000</f>
        <v>0</v>
      </c>
      <c r="K74" s="141">
        <f>'Fixed Data'!$K$11*K95/1000000</f>
        <v>0</v>
      </c>
      <c r="L74" s="141">
        <f>'Fixed Data'!$K$11*L95/1000000</f>
        <v>0</v>
      </c>
      <c r="M74" s="141">
        <f>'Fixed Data'!$K$11*M95/1000000</f>
        <v>0</v>
      </c>
      <c r="N74" s="141">
        <f>'Fixed Data'!$K$11*N95/1000000</f>
        <v>0</v>
      </c>
      <c r="O74" s="141">
        <f>'Fixed Data'!$K$11*O95/1000000</f>
        <v>0</v>
      </c>
      <c r="P74" s="141">
        <f>'Fixed Data'!$K$11*P95/1000000</f>
        <v>0</v>
      </c>
      <c r="Q74" s="141">
        <f>'Fixed Data'!$K$11*Q95/1000000</f>
        <v>0</v>
      </c>
      <c r="R74" s="141">
        <f>'Fixed Data'!$K$11*R95/1000000</f>
        <v>0</v>
      </c>
      <c r="S74" s="141">
        <f>'Fixed Data'!$K$11*S95/1000000</f>
        <v>0</v>
      </c>
      <c r="T74" s="141">
        <f>'Fixed Data'!$K$11*T95/1000000</f>
        <v>0</v>
      </c>
      <c r="U74" s="141">
        <f>'Fixed Data'!$K$11*U95/1000000</f>
        <v>0</v>
      </c>
      <c r="V74" s="141">
        <f>'Fixed Data'!$K$11*V95/1000000</f>
        <v>0</v>
      </c>
      <c r="W74" s="141">
        <f>'Fixed Data'!$K$11*W95/1000000</f>
        <v>0</v>
      </c>
      <c r="X74" s="141">
        <f>'Fixed Data'!$K$11*X95/1000000</f>
        <v>0</v>
      </c>
      <c r="Y74" s="141">
        <f>'Fixed Data'!$K$11*Y95/1000000</f>
        <v>0</v>
      </c>
      <c r="Z74" s="141">
        <f>'Fixed Data'!$K$11*Z95/1000000</f>
        <v>0</v>
      </c>
      <c r="AA74" s="141">
        <f>'Fixed Data'!$K$11*AA95/1000000</f>
        <v>0</v>
      </c>
      <c r="AB74" s="141">
        <f>'Fixed Data'!$K$11*AB95/1000000</f>
        <v>0</v>
      </c>
      <c r="AC74" s="141">
        <f>'Fixed Data'!$K$11*AC95/1000000</f>
        <v>0</v>
      </c>
      <c r="AD74" s="141">
        <f>'Fixed Data'!$K$11*AD95/1000000</f>
        <v>0</v>
      </c>
      <c r="AE74" s="141">
        <f>'Fixed Data'!$K$11*AE95/1000000</f>
        <v>0</v>
      </c>
      <c r="AF74" s="141">
        <f>'Fixed Data'!$K$11*AF95/1000000</f>
        <v>0</v>
      </c>
      <c r="AG74" s="141">
        <f>'Fixed Data'!$K$11*AG95/1000000</f>
        <v>0</v>
      </c>
      <c r="AH74" s="141">
        <f>'Fixed Data'!$K$11*AH95/1000000</f>
        <v>0</v>
      </c>
      <c r="AI74" s="141">
        <f>'Fixed Data'!$K$11*AI95/1000000</f>
        <v>0</v>
      </c>
      <c r="AJ74" s="141">
        <f>'Fixed Data'!$K$11*AJ95/1000000</f>
        <v>0</v>
      </c>
      <c r="AK74" s="141">
        <f>'Fixed Data'!$K$11*AK95/1000000</f>
        <v>0</v>
      </c>
      <c r="AL74" s="141">
        <f>'Fixed Data'!$K$11*AL95/1000000</f>
        <v>0</v>
      </c>
      <c r="AM74" s="141">
        <f>'Fixed Data'!$K$11*AM95/1000000</f>
        <v>0</v>
      </c>
      <c r="AN74" s="141">
        <f>'Fixed Data'!$K$11*AN95/1000000</f>
        <v>0</v>
      </c>
      <c r="AO74" s="141">
        <f>'Fixed Data'!$K$11*AO95/1000000</f>
        <v>0</v>
      </c>
      <c r="AP74" s="141">
        <f>'Fixed Data'!$K$11*AP95/1000000</f>
        <v>0</v>
      </c>
      <c r="AQ74" s="141">
        <f>'Fixed Data'!$K$11*AQ95/1000000</f>
        <v>0</v>
      </c>
      <c r="AR74" s="141">
        <f>'Fixed Data'!$K$11*AR95/1000000</f>
        <v>0</v>
      </c>
      <c r="AS74" s="141">
        <f>'Fixed Data'!$K$11*AS95/1000000</f>
        <v>0</v>
      </c>
      <c r="AT74" s="141">
        <f>'Fixed Data'!$K$11*AT95/1000000</f>
        <v>0</v>
      </c>
      <c r="AU74" s="141">
        <f>'Fixed Data'!$K$11*AU95/1000000</f>
        <v>0</v>
      </c>
      <c r="AV74" s="141">
        <f>'Fixed Data'!$K$11*AV95/1000000</f>
        <v>0</v>
      </c>
      <c r="AW74" s="141">
        <f>'Fixed Data'!$K$11*AW95/1000000</f>
        <v>0</v>
      </c>
      <c r="AX74" s="141">
        <f>'Fixed Data'!$K$11*AX95/1000000</f>
        <v>0</v>
      </c>
      <c r="AY74" s="141">
        <f>'Fixed Data'!$K$11*AY95/1000000</f>
        <v>0</v>
      </c>
      <c r="AZ74" s="141">
        <f>'Fixed Data'!$K$11*AZ95/1000000</f>
        <v>0</v>
      </c>
      <c r="BA74" s="141">
        <f>'Fixed Data'!$K$11*BA95/1000000</f>
        <v>0</v>
      </c>
      <c r="BB74" s="141">
        <f>'Fixed Data'!$K$11*BB95/1000000</f>
        <v>0</v>
      </c>
      <c r="BC74" s="141">
        <f>'Fixed Data'!$K$11*BC95/1000000</f>
        <v>0</v>
      </c>
      <c r="BD74" s="141">
        <f>'Fixed Data'!$K$11*BD95/1000000</f>
        <v>0</v>
      </c>
      <c r="BE74" s="141">
        <f>'Fixed Data'!$K$11*BE95/1000000</f>
        <v>0</v>
      </c>
    </row>
    <row r="75" spans="1:57" ht="15" customHeight="1">
      <c r="A75" s="338"/>
      <c r="B75" s="36" t="s">
        <v>204</v>
      </c>
      <c r="D75" s="36" t="s">
        <v>196</v>
      </c>
      <c r="E75" s="140">
        <f>E96*'Fixed Data'!H$21/1000000</f>
        <v>0</v>
      </c>
      <c r="F75" s="140">
        <f>F96*'Fixed Data'!I$21/1000000</f>
        <v>0</v>
      </c>
      <c r="G75" s="140">
        <f>G96*'Fixed Data'!J$21/1000000</f>
        <v>0</v>
      </c>
      <c r="H75" s="140">
        <f>H96*'Fixed Data'!K$21/1000000</f>
        <v>0</v>
      </c>
      <c r="I75" s="140">
        <f>I96*'Fixed Data'!L$21/1000000</f>
        <v>0</v>
      </c>
      <c r="J75" s="140">
        <f>J96*'Fixed Data'!M$21/1000000</f>
        <v>0</v>
      </c>
      <c r="K75" s="140">
        <f>K96*'Fixed Data'!N$21/1000000</f>
        <v>0</v>
      </c>
      <c r="L75" s="140">
        <f>L96*'Fixed Data'!O$21/1000000</f>
        <v>0</v>
      </c>
      <c r="M75" s="140">
        <f>M96*'Fixed Data'!P$21/1000000</f>
        <v>0</v>
      </c>
      <c r="N75" s="140">
        <f>N96*'Fixed Data'!Q$21/1000000</f>
        <v>0</v>
      </c>
      <c r="O75" s="140">
        <f>O96*'Fixed Data'!R$21/1000000</f>
        <v>0</v>
      </c>
      <c r="P75" s="140">
        <f>P96*'Fixed Data'!S$21/1000000</f>
        <v>0</v>
      </c>
      <c r="Q75" s="140">
        <f>Q96*'Fixed Data'!T$21/1000000</f>
        <v>0</v>
      </c>
      <c r="R75" s="140">
        <f>R96*'Fixed Data'!U$21/1000000</f>
        <v>0</v>
      </c>
      <c r="S75" s="140">
        <f>S96*'Fixed Data'!V$21/1000000</f>
        <v>0</v>
      </c>
      <c r="T75" s="140">
        <f>T96*'Fixed Data'!W$21/1000000</f>
        <v>0</v>
      </c>
      <c r="U75" s="140">
        <f>U96*'Fixed Data'!X$21/1000000</f>
        <v>0</v>
      </c>
      <c r="V75" s="140">
        <f>V96*'Fixed Data'!Y$21/1000000</f>
        <v>0</v>
      </c>
      <c r="W75" s="140">
        <f>W96*'Fixed Data'!Z$21/1000000</f>
        <v>0</v>
      </c>
      <c r="X75" s="140">
        <f>X96*'Fixed Data'!AA$21/1000000</f>
        <v>0</v>
      </c>
      <c r="Y75" s="140">
        <f>Y96*'Fixed Data'!AB$21/1000000</f>
        <v>0</v>
      </c>
      <c r="Z75" s="140">
        <f>Z96*'Fixed Data'!AC$21/1000000</f>
        <v>0</v>
      </c>
      <c r="AA75" s="140">
        <f>AA96*'Fixed Data'!AD$21/1000000</f>
        <v>0</v>
      </c>
      <c r="AB75" s="140">
        <f>AB96*'Fixed Data'!AE$21/1000000</f>
        <v>0</v>
      </c>
      <c r="AC75" s="140">
        <f>AC96*'Fixed Data'!AF$21/1000000</f>
        <v>0</v>
      </c>
      <c r="AD75" s="140">
        <f>AD96*'Fixed Data'!AG$21/1000000</f>
        <v>0</v>
      </c>
      <c r="AE75" s="140">
        <f>AE96*'Fixed Data'!AH$21/1000000</f>
        <v>0</v>
      </c>
      <c r="AF75" s="140">
        <f>AF96*'Fixed Data'!AI$21/1000000</f>
        <v>0</v>
      </c>
      <c r="AG75" s="140">
        <f>AG96*'Fixed Data'!AJ$21/1000000</f>
        <v>0</v>
      </c>
      <c r="AH75" s="140">
        <f>AH96*'Fixed Data'!AK$21/1000000</f>
        <v>0</v>
      </c>
      <c r="AI75" s="140">
        <f>AI96*'Fixed Data'!AL$21/1000000</f>
        <v>0</v>
      </c>
      <c r="AJ75" s="140">
        <f>AJ96*'Fixed Data'!AM$21/1000000</f>
        <v>0</v>
      </c>
      <c r="AK75" s="140">
        <f>AK96*'Fixed Data'!AN$21/1000000</f>
        <v>0</v>
      </c>
      <c r="AL75" s="140">
        <f>AL96*'Fixed Data'!AO$21/1000000</f>
        <v>0</v>
      </c>
      <c r="AM75" s="140">
        <f>AM96*'Fixed Data'!AP$21/1000000</f>
        <v>0</v>
      </c>
      <c r="AN75" s="140">
        <f>AN96*'Fixed Data'!AQ$21/1000000</f>
        <v>0</v>
      </c>
      <c r="AO75" s="140">
        <f>AO96*'Fixed Data'!AR$21/1000000</f>
        <v>0</v>
      </c>
      <c r="AP75" s="140">
        <f>AP96*'Fixed Data'!AS$21/1000000</f>
        <v>0</v>
      </c>
      <c r="AQ75" s="140">
        <f>AQ96*'Fixed Data'!AT$21/1000000</f>
        <v>0</v>
      </c>
      <c r="AR75" s="140">
        <f>AR96*'Fixed Data'!AU$21/1000000</f>
        <v>0</v>
      </c>
      <c r="AS75" s="140">
        <f>AS96*'Fixed Data'!AV$21/1000000</f>
        <v>0</v>
      </c>
      <c r="AT75" s="140">
        <f>AT96*'Fixed Data'!AW$21/1000000</f>
        <v>0</v>
      </c>
      <c r="AU75" s="140">
        <f>AU96*'Fixed Data'!AX$21/1000000</f>
        <v>0</v>
      </c>
      <c r="AV75" s="140">
        <f>AV96*'Fixed Data'!AY$21/1000000</f>
        <v>0</v>
      </c>
      <c r="AW75" s="140">
        <f>AW96*'Fixed Data'!AZ$21/1000000</f>
        <v>0</v>
      </c>
      <c r="AX75" s="140">
        <f>AX96*'Fixed Data'!BA$21/1000000</f>
        <v>0</v>
      </c>
      <c r="AY75" s="140">
        <f>AY96*'Fixed Data'!BB$21/1000000</f>
        <v>0</v>
      </c>
      <c r="AZ75" s="140">
        <f>AZ96*'Fixed Data'!BC$21/1000000</f>
        <v>0</v>
      </c>
      <c r="BA75" s="140">
        <f>BA96*'Fixed Data'!BD$21/1000000</f>
        <v>0</v>
      </c>
      <c r="BB75" s="140">
        <f>BB96*'Fixed Data'!BE$21/1000000</f>
        <v>0</v>
      </c>
      <c r="BC75" s="140">
        <f>BC96*'Fixed Data'!BF$21/1000000</f>
        <v>0</v>
      </c>
      <c r="BD75" s="140">
        <f>BD96*'Fixed Data'!BG$21/1000000</f>
        <v>0</v>
      </c>
      <c r="BE75" s="140">
        <f>BE96*'Fixed Data'!BH$21/1000000</f>
        <v>0</v>
      </c>
    </row>
    <row r="76" spans="1:57" ht="15" customHeight="1">
      <c r="A76" s="338"/>
      <c r="B76" s="36" t="s">
        <v>50</v>
      </c>
      <c r="D76" s="36" t="s">
        <v>196</v>
      </c>
      <c r="E76" s="140">
        <f>E97*'Fixed Data'!$E$14</f>
        <v>0</v>
      </c>
      <c r="F76" s="140">
        <f>F97*'Fixed Data'!$E$14</f>
        <v>0</v>
      </c>
      <c r="G76" s="140">
        <f>G97*'Fixed Data'!$E$14</f>
        <v>0</v>
      </c>
      <c r="H76" s="140">
        <f>H97*'Fixed Data'!$E$14</f>
        <v>0</v>
      </c>
      <c r="I76" s="140">
        <f>I97*'Fixed Data'!$E$14</f>
        <v>0</v>
      </c>
      <c r="J76" s="140">
        <f>J97*'Fixed Data'!$E$14</f>
        <v>0</v>
      </c>
      <c r="K76" s="140">
        <f>K97*'Fixed Data'!$E$14</f>
        <v>0</v>
      </c>
      <c r="L76" s="140">
        <f>L97*'Fixed Data'!$E$14</f>
        <v>0</v>
      </c>
      <c r="M76" s="140">
        <f>M97*'Fixed Data'!$E$14</f>
        <v>0</v>
      </c>
      <c r="N76" s="140">
        <f>N97*'Fixed Data'!$E$14</f>
        <v>0</v>
      </c>
      <c r="O76" s="140">
        <f>O97*'Fixed Data'!$E$14</f>
        <v>0</v>
      </c>
      <c r="P76" s="140">
        <f>P97*'Fixed Data'!$E$14</f>
        <v>0</v>
      </c>
      <c r="Q76" s="140">
        <f>Q97*'Fixed Data'!$E$14</f>
        <v>0</v>
      </c>
      <c r="R76" s="140">
        <f>R97*'Fixed Data'!$E$14</f>
        <v>0</v>
      </c>
      <c r="S76" s="140">
        <f>S97*'Fixed Data'!$E$14</f>
        <v>0</v>
      </c>
      <c r="T76" s="140">
        <f>T97*'Fixed Data'!$E$14</f>
        <v>0</v>
      </c>
      <c r="U76" s="140">
        <f>U97*'Fixed Data'!$E$14</f>
        <v>0</v>
      </c>
      <c r="V76" s="140">
        <f>V97*'Fixed Data'!$E$14</f>
        <v>0</v>
      </c>
      <c r="W76" s="140">
        <f>W97*'Fixed Data'!$E$14</f>
        <v>0</v>
      </c>
      <c r="X76" s="140">
        <f>X97*'Fixed Data'!$E$14</f>
        <v>0</v>
      </c>
      <c r="Y76" s="140">
        <f>Y97*'Fixed Data'!$E$14</f>
        <v>0</v>
      </c>
      <c r="Z76" s="140">
        <f>Z97*'Fixed Data'!$E$14</f>
        <v>0</v>
      </c>
      <c r="AA76" s="140">
        <f>AA97*'Fixed Data'!$E$14</f>
        <v>0</v>
      </c>
      <c r="AB76" s="140">
        <f>AB97*'Fixed Data'!$E$14</f>
        <v>0</v>
      </c>
      <c r="AC76" s="140">
        <f>AC97*'Fixed Data'!$E$14</f>
        <v>0</v>
      </c>
      <c r="AD76" s="140">
        <f>AD97*'Fixed Data'!$E$14</f>
        <v>0</v>
      </c>
      <c r="AE76" s="140">
        <f>AE97*'Fixed Data'!$E$14</f>
        <v>0</v>
      </c>
      <c r="AF76" s="140">
        <f>AF97*'Fixed Data'!$E$14</f>
        <v>0</v>
      </c>
      <c r="AG76" s="140">
        <f>AG97*'Fixed Data'!$E$14</f>
        <v>0</v>
      </c>
      <c r="AH76" s="140">
        <f>AH97*'Fixed Data'!$E$14</f>
        <v>0</v>
      </c>
      <c r="AI76" s="140">
        <f>AI97*'Fixed Data'!$E$14</f>
        <v>0</v>
      </c>
      <c r="AJ76" s="140">
        <f>AJ97*'Fixed Data'!$E$14</f>
        <v>0</v>
      </c>
      <c r="AK76" s="140">
        <f>AK97*'Fixed Data'!$E$14</f>
        <v>0</v>
      </c>
      <c r="AL76" s="140">
        <f>AL97*'Fixed Data'!$E$14</f>
        <v>0</v>
      </c>
      <c r="AM76" s="140">
        <f>AM97*'Fixed Data'!$E$14</f>
        <v>0</v>
      </c>
      <c r="AN76" s="140">
        <f>AN97*'Fixed Data'!$E$14</f>
        <v>0</v>
      </c>
      <c r="AO76" s="140">
        <f>AO97*'Fixed Data'!$E$14</f>
        <v>0</v>
      </c>
      <c r="AP76" s="140">
        <f>AP97*'Fixed Data'!$E$14</f>
        <v>0</v>
      </c>
      <c r="AQ76" s="140">
        <f>AQ97*'Fixed Data'!$E$14</f>
        <v>0</v>
      </c>
      <c r="AR76" s="140">
        <f>AR97*'Fixed Data'!$E$14</f>
        <v>0</v>
      </c>
      <c r="AS76" s="140">
        <f>AS97*'Fixed Data'!$E$14</f>
        <v>0</v>
      </c>
      <c r="AT76" s="140">
        <f>AT97*'Fixed Data'!$E$14</f>
        <v>0</v>
      </c>
      <c r="AU76" s="140">
        <f>AU97*'Fixed Data'!$E$14</f>
        <v>0</v>
      </c>
      <c r="AV76" s="140">
        <f>AV97*'Fixed Data'!$E$14</f>
        <v>0</v>
      </c>
      <c r="AW76" s="140">
        <f>AW97*'Fixed Data'!$E$14</f>
        <v>0</v>
      </c>
      <c r="AX76" s="140">
        <f>AX97*'Fixed Data'!$E$14</f>
        <v>0</v>
      </c>
      <c r="AY76" s="140">
        <f>AY97*'Fixed Data'!$E$14</f>
        <v>0</v>
      </c>
      <c r="AZ76" s="140">
        <f>AZ97*'Fixed Data'!$E$14</f>
        <v>0</v>
      </c>
      <c r="BA76" s="140">
        <f>BA97*'Fixed Data'!$E$14</f>
        <v>0</v>
      </c>
      <c r="BB76" s="140">
        <f>BB97*'Fixed Data'!$E$14</f>
        <v>0</v>
      </c>
      <c r="BC76" s="140">
        <f>BC97*'Fixed Data'!$E$14</f>
        <v>0</v>
      </c>
      <c r="BD76" s="140">
        <f>BD97*'Fixed Data'!$E$14</f>
        <v>0</v>
      </c>
      <c r="BE76" s="140">
        <f>BE97*'Fixed Data'!$E$14</f>
        <v>0</v>
      </c>
    </row>
    <row r="77" spans="1:57" ht="15" customHeight="1">
      <c r="A77" s="338"/>
      <c r="B77" s="36" t="s">
        <v>205</v>
      </c>
      <c r="D77" s="36" t="s">
        <v>196</v>
      </c>
      <c r="E77" s="140">
        <f>E98*'Fixed Data'!$E$15</f>
        <v>0</v>
      </c>
      <c r="F77" s="140">
        <f>F98*'Fixed Data'!$E$15</f>
        <v>0</v>
      </c>
      <c r="G77" s="140">
        <f>G98*'Fixed Data'!$E$15</f>
        <v>0</v>
      </c>
      <c r="H77" s="140">
        <f>H98*'Fixed Data'!$E$15</f>
        <v>0</v>
      </c>
      <c r="I77" s="140">
        <f>I98*'Fixed Data'!$E$15</f>
        <v>0</v>
      </c>
      <c r="J77" s="140">
        <f>J98*'Fixed Data'!$E$15</f>
        <v>0</v>
      </c>
      <c r="K77" s="140">
        <f>K98*'Fixed Data'!$E$15</f>
        <v>0</v>
      </c>
      <c r="L77" s="140">
        <f>L98*'Fixed Data'!$E$15</f>
        <v>0</v>
      </c>
      <c r="M77" s="140">
        <f>M98*'Fixed Data'!$E$15</f>
        <v>0</v>
      </c>
      <c r="N77" s="140">
        <f>N98*'Fixed Data'!$E$15</f>
        <v>0</v>
      </c>
      <c r="O77" s="140">
        <f>O98*'Fixed Data'!$E$15</f>
        <v>0</v>
      </c>
      <c r="P77" s="140">
        <f>P98*'Fixed Data'!$E$15</f>
        <v>0</v>
      </c>
      <c r="Q77" s="140">
        <f>Q98*'Fixed Data'!$E$15</f>
        <v>0</v>
      </c>
      <c r="R77" s="140">
        <f>R98*'Fixed Data'!$E$15</f>
        <v>0</v>
      </c>
      <c r="S77" s="140">
        <f>S98*'Fixed Data'!$E$15</f>
        <v>0</v>
      </c>
      <c r="T77" s="140">
        <f>T98*'Fixed Data'!$E$15</f>
        <v>0</v>
      </c>
      <c r="U77" s="140">
        <f>U98*'Fixed Data'!$E$15</f>
        <v>0</v>
      </c>
      <c r="V77" s="140">
        <f>V98*'Fixed Data'!$E$15</f>
        <v>0</v>
      </c>
      <c r="W77" s="140">
        <f>W98*'Fixed Data'!$E$15</f>
        <v>0</v>
      </c>
      <c r="X77" s="140">
        <f>X98*'Fixed Data'!$E$15</f>
        <v>0</v>
      </c>
      <c r="Y77" s="140">
        <f>Y98*'Fixed Data'!$E$15</f>
        <v>0</v>
      </c>
      <c r="Z77" s="140">
        <f>Z98*'Fixed Data'!$E$15</f>
        <v>0</v>
      </c>
      <c r="AA77" s="140">
        <f>AA98*'Fixed Data'!$E$15</f>
        <v>0</v>
      </c>
      <c r="AB77" s="140">
        <f>AB98*'Fixed Data'!$E$15</f>
        <v>0</v>
      </c>
      <c r="AC77" s="140">
        <f>AC98*'Fixed Data'!$E$15</f>
        <v>0</v>
      </c>
      <c r="AD77" s="140">
        <f>AD98*'Fixed Data'!$E$15</f>
        <v>0</v>
      </c>
      <c r="AE77" s="140">
        <f>AE98*'Fixed Data'!$E$15</f>
        <v>0</v>
      </c>
      <c r="AF77" s="140">
        <f>AF98*'Fixed Data'!$E$15</f>
        <v>0</v>
      </c>
      <c r="AG77" s="140">
        <f>AG98*'Fixed Data'!$E$15</f>
        <v>0</v>
      </c>
      <c r="AH77" s="140">
        <f>AH98*'Fixed Data'!$E$15</f>
        <v>0</v>
      </c>
      <c r="AI77" s="140">
        <f>AI98*'Fixed Data'!$E$15</f>
        <v>0</v>
      </c>
      <c r="AJ77" s="140">
        <f>AJ98*'Fixed Data'!$E$15</f>
        <v>0</v>
      </c>
      <c r="AK77" s="140">
        <f>AK98*'Fixed Data'!$E$15</f>
        <v>0</v>
      </c>
      <c r="AL77" s="140">
        <f>AL98*'Fixed Data'!$E$15</f>
        <v>0</v>
      </c>
      <c r="AM77" s="140">
        <f>AM98*'Fixed Data'!$E$15</f>
        <v>0</v>
      </c>
      <c r="AN77" s="140">
        <f>AN98*'Fixed Data'!$E$15</f>
        <v>0</v>
      </c>
      <c r="AO77" s="140">
        <f>AO98*'Fixed Data'!$E$15</f>
        <v>0</v>
      </c>
      <c r="AP77" s="140">
        <f>AP98*'Fixed Data'!$E$15</f>
        <v>0</v>
      </c>
      <c r="AQ77" s="140">
        <f>AQ98*'Fixed Data'!$E$15</f>
        <v>0</v>
      </c>
      <c r="AR77" s="140">
        <f>AR98*'Fixed Data'!$E$15</f>
        <v>0</v>
      </c>
      <c r="AS77" s="140">
        <f>AS98*'Fixed Data'!$E$15</f>
        <v>0</v>
      </c>
      <c r="AT77" s="140">
        <f>AT98*'Fixed Data'!$E$15</f>
        <v>0</v>
      </c>
      <c r="AU77" s="140">
        <f>AU98*'Fixed Data'!$E$15</f>
        <v>0</v>
      </c>
      <c r="AV77" s="140">
        <f>AV98*'Fixed Data'!$E$15</f>
        <v>0</v>
      </c>
      <c r="AW77" s="140">
        <f>AW98*'Fixed Data'!$E$15</f>
        <v>0</v>
      </c>
      <c r="AX77" s="140">
        <f>AX98*'Fixed Data'!$E$15</f>
        <v>0</v>
      </c>
      <c r="AY77" s="140">
        <f>AY98*'Fixed Data'!$E$15</f>
        <v>0</v>
      </c>
      <c r="AZ77" s="140">
        <f>AZ98*'Fixed Data'!$E$15</f>
        <v>0</v>
      </c>
      <c r="BA77" s="140">
        <f>BA98*'Fixed Data'!$E$15</f>
        <v>0</v>
      </c>
      <c r="BB77" s="140">
        <f>BB98*'Fixed Data'!$E$15</f>
        <v>0</v>
      </c>
      <c r="BC77" s="140">
        <f>BC98*'Fixed Data'!$E$15</f>
        <v>0</v>
      </c>
      <c r="BD77" s="140">
        <f>BD98*'Fixed Data'!$E$15</f>
        <v>0</v>
      </c>
      <c r="BE77" s="140">
        <f>BE98*'Fixed Data'!$E$15</f>
        <v>0</v>
      </c>
    </row>
    <row r="78" spans="1:57" ht="15" customHeight="1">
      <c r="A78" s="338"/>
      <c r="B78" s="36" t="s">
        <v>206</v>
      </c>
      <c r="D78" s="36" t="s">
        <v>196</v>
      </c>
      <c r="E78" s="140">
        <f>'Fixed Data'!$K$9*E99/1000000</f>
        <v>0</v>
      </c>
      <c r="F78" s="140">
        <f>'Fixed Data'!$K$9*F99/1000000</f>
        <v>0</v>
      </c>
      <c r="G78" s="140">
        <f>'Fixed Data'!$K$9*G99/1000000</f>
        <v>0</v>
      </c>
      <c r="H78" s="140">
        <f>'Fixed Data'!$K$9*H99/1000000</f>
        <v>0</v>
      </c>
      <c r="I78" s="140">
        <f>'Fixed Data'!$K$9*I99/1000000</f>
        <v>0</v>
      </c>
      <c r="J78" s="140">
        <f>'Fixed Data'!$K$9*J99/1000000</f>
        <v>0</v>
      </c>
      <c r="K78" s="140">
        <f>'Fixed Data'!$K$9*K99/1000000</f>
        <v>0</v>
      </c>
      <c r="L78" s="140">
        <f>'Fixed Data'!$K$9*L99/1000000</f>
        <v>0</v>
      </c>
      <c r="M78" s="140">
        <f>'Fixed Data'!$K$9*M99/1000000</f>
        <v>0</v>
      </c>
      <c r="N78" s="140">
        <f>'Fixed Data'!$K$9*N99/1000000</f>
        <v>0</v>
      </c>
      <c r="O78" s="140">
        <f>'Fixed Data'!$K$9*O99/1000000</f>
        <v>0</v>
      </c>
      <c r="P78" s="140">
        <f>'Fixed Data'!$K$9*P99/1000000</f>
        <v>0</v>
      </c>
      <c r="Q78" s="140">
        <f>'Fixed Data'!$K$9*Q99/1000000</f>
        <v>0</v>
      </c>
      <c r="R78" s="140">
        <f>'Fixed Data'!$K$9*R99/1000000</f>
        <v>0</v>
      </c>
      <c r="S78" s="140">
        <f>'Fixed Data'!$K$9*S99/1000000</f>
        <v>0</v>
      </c>
      <c r="T78" s="140">
        <f>'Fixed Data'!$K$9*T99/1000000</f>
        <v>0</v>
      </c>
      <c r="U78" s="140">
        <f>'Fixed Data'!$K$9*U99/1000000</f>
        <v>0</v>
      </c>
      <c r="V78" s="140">
        <f>'Fixed Data'!$K$9*V99/1000000</f>
        <v>0</v>
      </c>
      <c r="W78" s="140">
        <f>'Fixed Data'!$K$9*W99/1000000</f>
        <v>0</v>
      </c>
      <c r="X78" s="140">
        <f>'Fixed Data'!$K$9*X99/1000000</f>
        <v>0</v>
      </c>
      <c r="Y78" s="140">
        <f>'Fixed Data'!$K$9*Y99/1000000</f>
        <v>0</v>
      </c>
      <c r="Z78" s="140">
        <f>'Fixed Data'!$K$9*Z99/1000000</f>
        <v>0</v>
      </c>
      <c r="AA78" s="140">
        <f>'Fixed Data'!$K$9*AA99/1000000</f>
        <v>0</v>
      </c>
      <c r="AB78" s="140">
        <f>'Fixed Data'!$K$9*AB99/1000000</f>
        <v>0</v>
      </c>
      <c r="AC78" s="140">
        <f>'Fixed Data'!$K$9*AC99/1000000</f>
        <v>0</v>
      </c>
      <c r="AD78" s="140">
        <f>'Fixed Data'!$K$9*AD99/1000000</f>
        <v>0</v>
      </c>
      <c r="AE78" s="140">
        <f>'Fixed Data'!$K$9*AE99/1000000</f>
        <v>0</v>
      </c>
      <c r="AF78" s="140">
        <f>'Fixed Data'!$K$9*AF99/1000000</f>
        <v>0</v>
      </c>
      <c r="AG78" s="140">
        <f>'Fixed Data'!$K$9*AG99/1000000</f>
        <v>0</v>
      </c>
      <c r="AH78" s="140">
        <f>'Fixed Data'!$K$9*AH99/1000000</f>
        <v>0</v>
      </c>
      <c r="AI78" s="140">
        <f>'Fixed Data'!$K$9*AI99/1000000</f>
        <v>0</v>
      </c>
      <c r="AJ78" s="140">
        <f>'Fixed Data'!$K$9*AJ99/1000000</f>
        <v>0</v>
      </c>
      <c r="AK78" s="140">
        <f>'Fixed Data'!$K$9*AK99/1000000</f>
        <v>0</v>
      </c>
      <c r="AL78" s="140">
        <f>'Fixed Data'!$K$9*AL99/1000000</f>
        <v>0</v>
      </c>
      <c r="AM78" s="140">
        <f>'Fixed Data'!$K$9*AM99/1000000</f>
        <v>0</v>
      </c>
      <c r="AN78" s="140">
        <f>'Fixed Data'!$K$9*AN99/1000000</f>
        <v>0</v>
      </c>
      <c r="AO78" s="140">
        <f>'Fixed Data'!$K$9*AO99/1000000</f>
        <v>0</v>
      </c>
      <c r="AP78" s="140">
        <f>'Fixed Data'!$K$9*AP99/1000000</f>
        <v>0</v>
      </c>
      <c r="AQ78" s="140">
        <f>'Fixed Data'!$K$9*AQ99/1000000</f>
        <v>0</v>
      </c>
      <c r="AR78" s="140">
        <f>'Fixed Data'!$K$9*AR99/1000000</f>
        <v>0</v>
      </c>
      <c r="AS78" s="140">
        <f>'Fixed Data'!$K$9*AS99/1000000</f>
        <v>0</v>
      </c>
      <c r="AT78" s="140">
        <f>'Fixed Data'!$K$9*AT99/1000000</f>
        <v>0</v>
      </c>
      <c r="AU78" s="140">
        <f>'Fixed Data'!$K$9*AU99/1000000</f>
        <v>0</v>
      </c>
      <c r="AV78" s="140">
        <f>'Fixed Data'!$K$9*AV99/1000000</f>
        <v>0</v>
      </c>
      <c r="AW78" s="140">
        <f>'Fixed Data'!$K$9*AW99/1000000</f>
        <v>0</v>
      </c>
      <c r="AX78" s="140">
        <f>'Fixed Data'!$K$9*AX99/1000000</f>
        <v>0</v>
      </c>
      <c r="AY78" s="140">
        <f>'Fixed Data'!$K$9*AY99/1000000</f>
        <v>0</v>
      </c>
      <c r="AZ78" s="140">
        <f>'Fixed Data'!$K$9*AZ99/1000000</f>
        <v>0</v>
      </c>
      <c r="BA78" s="140">
        <f>'Fixed Data'!$K$9*BA99/1000000</f>
        <v>0</v>
      </c>
      <c r="BB78" s="140">
        <f>'Fixed Data'!$K$9*BB99/1000000</f>
        <v>0</v>
      </c>
      <c r="BC78" s="140">
        <f>'Fixed Data'!$K$9*BC99/1000000</f>
        <v>0</v>
      </c>
      <c r="BD78" s="140">
        <f>'Fixed Data'!$K$9*BD99/1000000</f>
        <v>0</v>
      </c>
      <c r="BE78" s="140">
        <f>'Fixed Data'!$K$9*BE99/1000000</f>
        <v>0</v>
      </c>
    </row>
    <row r="79" spans="1:57" ht="15" customHeight="1">
      <c r="A79" s="338"/>
      <c r="B79" s="36" t="s">
        <v>207</v>
      </c>
      <c r="D79" s="36" t="s">
        <v>196</v>
      </c>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row>
    <row r="80" spans="1:57" ht="15" customHeight="1">
      <c r="A80" s="338"/>
      <c r="B80" s="36" t="s">
        <v>208</v>
      </c>
      <c r="D80" s="36" t="s">
        <v>196</v>
      </c>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row>
    <row r="81" spans="1:57" ht="15" customHeight="1">
      <c r="A81" s="338"/>
      <c r="B81" s="36" t="s">
        <v>209</v>
      </c>
      <c r="D81" s="36" t="s">
        <v>196</v>
      </c>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row>
    <row r="82" spans="1:57" ht="15.75" customHeight="1" thickBot="1">
      <c r="A82" s="339"/>
      <c r="B82" s="143" t="s">
        <v>210</v>
      </c>
      <c r="C82" s="143"/>
      <c r="D82" s="143" t="s">
        <v>196</v>
      </c>
      <c r="E82" s="144">
        <f>SUM(E71:E81)</f>
        <v>0</v>
      </c>
      <c r="F82" s="144">
        <f t="shared" ref="F82:BE82" si="9">SUM(F71:F81)</f>
        <v>0</v>
      </c>
      <c r="G82" s="144">
        <f t="shared" si="9"/>
        <v>0</v>
      </c>
      <c r="H82" s="144">
        <f t="shared" si="9"/>
        <v>0</v>
      </c>
      <c r="I82" s="144">
        <f t="shared" si="9"/>
        <v>0</v>
      </c>
      <c r="J82" s="144">
        <f t="shared" si="9"/>
        <v>0</v>
      </c>
      <c r="K82" s="144">
        <f t="shared" si="9"/>
        <v>0</v>
      </c>
      <c r="L82" s="144">
        <f t="shared" si="9"/>
        <v>0</v>
      </c>
      <c r="M82" s="144">
        <f t="shared" si="9"/>
        <v>0</v>
      </c>
      <c r="N82" s="144">
        <f t="shared" si="9"/>
        <v>0</v>
      </c>
      <c r="O82" s="144">
        <f t="shared" si="9"/>
        <v>0</v>
      </c>
      <c r="P82" s="144">
        <f t="shared" si="9"/>
        <v>0</v>
      </c>
      <c r="Q82" s="144">
        <f t="shared" si="9"/>
        <v>0</v>
      </c>
      <c r="R82" s="144">
        <f t="shared" si="9"/>
        <v>0</v>
      </c>
      <c r="S82" s="144">
        <f t="shared" si="9"/>
        <v>0</v>
      </c>
      <c r="T82" s="144">
        <f t="shared" si="9"/>
        <v>0</v>
      </c>
      <c r="U82" s="144">
        <f t="shared" si="9"/>
        <v>0</v>
      </c>
      <c r="V82" s="144">
        <f t="shared" si="9"/>
        <v>0</v>
      </c>
      <c r="W82" s="144">
        <f t="shared" si="9"/>
        <v>0</v>
      </c>
      <c r="X82" s="144">
        <f t="shared" si="9"/>
        <v>0</v>
      </c>
      <c r="Y82" s="144">
        <f t="shared" si="9"/>
        <v>0</v>
      </c>
      <c r="Z82" s="144">
        <f t="shared" si="9"/>
        <v>0</v>
      </c>
      <c r="AA82" s="144">
        <f t="shared" si="9"/>
        <v>0</v>
      </c>
      <c r="AB82" s="144">
        <f t="shared" si="9"/>
        <v>0</v>
      </c>
      <c r="AC82" s="144">
        <f t="shared" si="9"/>
        <v>0</v>
      </c>
      <c r="AD82" s="144">
        <f t="shared" si="9"/>
        <v>0</v>
      </c>
      <c r="AE82" s="144">
        <f t="shared" si="9"/>
        <v>0</v>
      </c>
      <c r="AF82" s="144">
        <f t="shared" si="9"/>
        <v>0</v>
      </c>
      <c r="AG82" s="144">
        <f t="shared" si="9"/>
        <v>0</v>
      </c>
      <c r="AH82" s="144">
        <f t="shared" si="9"/>
        <v>0</v>
      </c>
      <c r="AI82" s="144">
        <f t="shared" si="9"/>
        <v>0</v>
      </c>
      <c r="AJ82" s="144">
        <f t="shared" si="9"/>
        <v>0</v>
      </c>
      <c r="AK82" s="144">
        <f t="shared" si="9"/>
        <v>0</v>
      </c>
      <c r="AL82" s="144">
        <f t="shared" si="9"/>
        <v>0</v>
      </c>
      <c r="AM82" s="144">
        <f t="shared" si="9"/>
        <v>0</v>
      </c>
      <c r="AN82" s="144">
        <f t="shared" si="9"/>
        <v>0</v>
      </c>
      <c r="AO82" s="144">
        <f t="shared" si="9"/>
        <v>0</v>
      </c>
      <c r="AP82" s="144">
        <f t="shared" si="9"/>
        <v>0</v>
      </c>
      <c r="AQ82" s="144">
        <f t="shared" si="9"/>
        <v>0</v>
      </c>
      <c r="AR82" s="144">
        <f t="shared" si="9"/>
        <v>0</v>
      </c>
      <c r="AS82" s="144">
        <f t="shared" si="9"/>
        <v>0</v>
      </c>
      <c r="AT82" s="144">
        <f t="shared" si="9"/>
        <v>0</v>
      </c>
      <c r="AU82" s="144">
        <f t="shared" si="9"/>
        <v>0</v>
      </c>
      <c r="AV82" s="144">
        <f t="shared" si="9"/>
        <v>0</v>
      </c>
      <c r="AW82" s="144">
        <f t="shared" si="9"/>
        <v>0</v>
      </c>
      <c r="AX82" s="144">
        <f t="shared" si="9"/>
        <v>0</v>
      </c>
      <c r="AY82" s="144">
        <f t="shared" si="9"/>
        <v>0</v>
      </c>
      <c r="AZ82" s="144">
        <f t="shared" si="9"/>
        <v>0</v>
      </c>
      <c r="BA82" s="144">
        <f t="shared" si="9"/>
        <v>0</v>
      </c>
      <c r="BB82" s="144">
        <f t="shared" si="9"/>
        <v>0</v>
      </c>
      <c r="BC82" s="144">
        <f t="shared" si="9"/>
        <v>0</v>
      </c>
      <c r="BD82" s="144">
        <f t="shared" si="9"/>
        <v>0</v>
      </c>
      <c r="BE82" s="144">
        <f t="shared" si="9"/>
        <v>0</v>
      </c>
    </row>
    <row r="83" spans="1:57">
      <c r="B83" s="37" t="s">
        <v>397</v>
      </c>
      <c r="C83" s="37"/>
      <c r="D83" s="37" t="s">
        <v>196</v>
      </c>
      <c r="E83" s="182">
        <f>IF('Fixed Data'!$J$12=FALSE,E70+E82,E70)</f>
        <v>0</v>
      </c>
      <c r="F83" s="182">
        <f>IF('Fixed Data'!$J$12=FALSE,F70+F82,F70)</f>
        <v>0</v>
      </c>
      <c r="G83" s="182">
        <f>IF('Fixed Data'!$J$12=FALSE,G70+G82,G70)</f>
        <v>0</v>
      </c>
      <c r="H83" s="182">
        <f>IF('Fixed Data'!$J$12=FALSE,H70+H82,H70)</f>
        <v>0</v>
      </c>
      <c r="I83" s="182">
        <f>IF('Fixed Data'!$J$12=FALSE,I70+I82,I70)</f>
        <v>0</v>
      </c>
      <c r="J83" s="182">
        <f>IF('Fixed Data'!$J$12=FALSE,J70+J82,J70)</f>
        <v>0</v>
      </c>
      <c r="K83" s="182">
        <f>IF('Fixed Data'!$J$12=FALSE,K70+K82,K70)</f>
        <v>0</v>
      </c>
      <c r="L83" s="182">
        <f>IF('Fixed Data'!$J$12=FALSE,L70+L82,L70)</f>
        <v>0</v>
      </c>
      <c r="M83" s="182">
        <f>IF('Fixed Data'!$J$12=FALSE,M70+M82,M70)</f>
        <v>0</v>
      </c>
      <c r="N83" s="182">
        <f>IF('Fixed Data'!$J$12=FALSE,N70+N82,N70)</f>
        <v>0</v>
      </c>
      <c r="O83" s="182">
        <f>IF('Fixed Data'!$J$12=FALSE,O70+O82,O70)</f>
        <v>0</v>
      </c>
      <c r="P83" s="182">
        <f>IF('Fixed Data'!$J$12=FALSE,P70+P82,P70)</f>
        <v>0</v>
      </c>
      <c r="Q83" s="182">
        <f>IF('Fixed Data'!$J$12=FALSE,Q70+Q82,Q70)</f>
        <v>0</v>
      </c>
      <c r="R83" s="182">
        <f>IF('Fixed Data'!$J$12=FALSE,R70+R82,R70)</f>
        <v>0</v>
      </c>
      <c r="S83" s="182">
        <f>IF('Fixed Data'!$J$12=FALSE,S70+S82,S70)</f>
        <v>0</v>
      </c>
      <c r="T83" s="182">
        <f>IF('Fixed Data'!$J$12=FALSE,T70+T82,T70)</f>
        <v>0</v>
      </c>
      <c r="U83" s="182">
        <f>IF('Fixed Data'!$J$12=FALSE,U70+U82,U70)</f>
        <v>0</v>
      </c>
      <c r="V83" s="182">
        <f>IF('Fixed Data'!$J$12=FALSE,V70+V82,V70)</f>
        <v>0</v>
      </c>
      <c r="W83" s="182">
        <f>IF('Fixed Data'!$J$12=FALSE,W70+W82,W70)</f>
        <v>0</v>
      </c>
      <c r="X83" s="182">
        <f>IF('Fixed Data'!$J$12=FALSE,X70+X82,X70)</f>
        <v>0</v>
      </c>
      <c r="Y83" s="182">
        <f>IF('Fixed Data'!$J$12=FALSE,Y70+Y82,Y70)</f>
        <v>0</v>
      </c>
      <c r="Z83" s="182">
        <f>IF('Fixed Data'!$J$12=FALSE,Z70+Z82,Z70)</f>
        <v>0</v>
      </c>
      <c r="AA83" s="182">
        <f>IF('Fixed Data'!$J$12=FALSE,AA70+AA82,AA70)</f>
        <v>0</v>
      </c>
      <c r="AB83" s="182">
        <f>IF('Fixed Data'!$J$12=FALSE,AB70+AB82,AB70)</f>
        <v>0</v>
      </c>
      <c r="AC83" s="182">
        <f>IF('Fixed Data'!$J$12=FALSE,AC70+AC82,AC70)</f>
        <v>0</v>
      </c>
      <c r="AD83" s="182">
        <f>IF('Fixed Data'!$J$12=FALSE,AD70+AD82,AD70)</f>
        <v>0</v>
      </c>
      <c r="AE83" s="182">
        <f>IF('Fixed Data'!$J$12=FALSE,AE70+AE82,AE70)</f>
        <v>0</v>
      </c>
      <c r="AF83" s="182">
        <f>IF('Fixed Data'!$J$12=FALSE,AF70+AF82,AF70)</f>
        <v>0</v>
      </c>
      <c r="AG83" s="182">
        <f>IF('Fixed Data'!$J$12=FALSE,AG70+AG82,AG70)</f>
        <v>0</v>
      </c>
      <c r="AH83" s="182">
        <f>IF('Fixed Data'!$J$12=FALSE,AH70+AH82,AH70)</f>
        <v>0</v>
      </c>
      <c r="AI83" s="182">
        <f>IF('Fixed Data'!$J$12=FALSE,AI70+AI82,AI70)</f>
        <v>0</v>
      </c>
      <c r="AJ83" s="182">
        <f>IF('Fixed Data'!$J$12=FALSE,AJ70+AJ82,AJ70)</f>
        <v>0</v>
      </c>
      <c r="AK83" s="182">
        <f>IF('Fixed Data'!$J$12=FALSE,AK70+AK82,AK70)</f>
        <v>0</v>
      </c>
      <c r="AL83" s="182">
        <f>IF('Fixed Data'!$J$12=FALSE,AL70+AL82,AL70)</f>
        <v>0</v>
      </c>
      <c r="AM83" s="182">
        <f>IF('Fixed Data'!$J$12=FALSE,AM70+AM82,AM70)</f>
        <v>0</v>
      </c>
      <c r="AN83" s="182">
        <f>IF('Fixed Data'!$J$12=FALSE,AN70+AN82,AN70)</f>
        <v>0</v>
      </c>
      <c r="AO83" s="182">
        <f>IF('Fixed Data'!$J$12=FALSE,AO70+AO82,AO70)</f>
        <v>0</v>
      </c>
      <c r="AP83" s="182">
        <f>IF('Fixed Data'!$J$12=FALSE,AP70+AP82,AP70)</f>
        <v>0</v>
      </c>
      <c r="AQ83" s="182">
        <f>IF('Fixed Data'!$J$12=FALSE,AQ70+AQ82,AQ70)</f>
        <v>0</v>
      </c>
      <c r="AR83" s="182">
        <f>IF('Fixed Data'!$J$12=FALSE,AR70+AR82,AR70)</f>
        <v>0</v>
      </c>
      <c r="AS83" s="182">
        <f>IF('Fixed Data'!$J$12=FALSE,AS70+AS82,AS70)</f>
        <v>0</v>
      </c>
      <c r="AT83" s="182">
        <f>IF('Fixed Data'!$J$12=FALSE,AT70+AT82,AT70)</f>
        <v>0</v>
      </c>
      <c r="AU83" s="182">
        <f>IF('Fixed Data'!$J$12=FALSE,AU70+AU82,AU70)</f>
        <v>0</v>
      </c>
      <c r="AV83" s="182">
        <f>IF('Fixed Data'!$J$12=FALSE,AV70+AV82,AV70)</f>
        <v>0</v>
      </c>
      <c r="AW83" s="182">
        <f>IF('Fixed Data'!$J$12=FALSE,AW70+AW82,AW70)</f>
        <v>0</v>
      </c>
      <c r="AX83" s="182">
        <f>IF('Fixed Data'!$J$12=FALSE,AX70+AX82,AX70)</f>
        <v>0</v>
      </c>
      <c r="AY83" s="182">
        <f>IF('Fixed Data'!$J$12=FALSE,AY70+AY82,AY70)</f>
        <v>0</v>
      </c>
      <c r="AZ83" s="182">
        <f>IF('Fixed Data'!$J$12=FALSE,AZ70+AZ82,AZ70)</f>
        <v>0</v>
      </c>
      <c r="BA83" s="182">
        <f>IF('Fixed Data'!$J$12=FALSE,BA70+BA82,BA70)</f>
        <v>0</v>
      </c>
      <c r="BB83" s="182">
        <f>IF('Fixed Data'!$J$12=FALSE,BB70+BB82,BB70)</f>
        <v>0</v>
      </c>
      <c r="BC83" s="182">
        <f>IF('Fixed Data'!$J$12=FALSE,BC70+BC82,BC70)</f>
        <v>0</v>
      </c>
      <c r="BD83" s="182">
        <f>IF('Fixed Data'!$J$12=FALSE,BD70+BD82,BD70)</f>
        <v>0</v>
      </c>
      <c r="BE83" s="182">
        <f>IF('Fixed Data'!$J$12=FALSE,BE70+BE82,BE70)</f>
        <v>0</v>
      </c>
    </row>
    <row r="84" spans="1:57" outlineLevel="1">
      <c r="B84" s="36" t="s">
        <v>398</v>
      </c>
      <c r="C84" s="183" t="s">
        <v>399</v>
      </c>
      <c r="D84" s="36" t="s">
        <v>223</v>
      </c>
      <c r="E84" s="184">
        <f>IFERROR(IF(E17&lt;($D$16),1,IF((E16-1)&gt;30,(D$84/(1+'Fixed Data'!$E$10)),(1/(1+'Fixed Data'!$E$9)^(E16-$E$16)))),0)</f>
        <v>1</v>
      </c>
      <c r="F84" s="184">
        <f>IFERROR(IF(F17&lt;($D$16),1,IF((F16-1)&gt;30,(E$84/(1+'Fixed Data'!$E$10)),(1/(1+'Fixed Data'!$E$9)^(F16-$E$16)))),0)</f>
        <v>0.96618357487922713</v>
      </c>
      <c r="G84" s="184">
        <f>IFERROR(IF(G17&lt;($D$16),1,IF((G16-1)&gt;30,(F$84/(1+'Fixed Data'!$E$10)),(1/(1+'Fixed Data'!$E$9)^(G16-$E$16)))),0)</f>
        <v>0.93351070036640305</v>
      </c>
      <c r="H84" s="184">
        <f>IFERROR(IF(H17&lt;($D$16),1,IF((H16-1)&gt;30,(G$84/(1+'Fixed Data'!$E$10)),(1/(1+'Fixed Data'!$E$9)^(H16-$E$16)))),0)</f>
        <v>0.90194270566802237</v>
      </c>
      <c r="I84" s="184">
        <f>IFERROR(IF(I17&lt;($D$16),1,IF((I16-1)&gt;30,(H$84/(1+'Fixed Data'!$E$10)),(1/(1+'Fixed Data'!$E$9)^(I16-$E$16)))),0)</f>
        <v>0.87144222769857238</v>
      </c>
      <c r="J84" s="184">
        <f>IFERROR(IF(J17&lt;($D$16),1,IF((J16-1)&gt;30,(I$84/(1+'Fixed Data'!$E$10)),(1/(1+'Fixed Data'!$E$9)^(J16-$E$16)))),0)</f>
        <v>0.84197316685852419</v>
      </c>
      <c r="K84" s="184">
        <f>IFERROR(IF(K17&lt;($D$16),1,IF((K16-1)&gt;30,(J$84/(1+'Fixed Data'!$E$10)),(1/(1+'Fixed Data'!$E$9)^(K16-$E$16)))),0)</f>
        <v>0.81350064430775282</v>
      </c>
      <c r="L84" s="184">
        <f>IFERROR(IF(L17&lt;($D$16),1,IF((L16-1)&gt;30,(K$84/(1+'Fixed Data'!$E$10)),(1/(1+'Fixed Data'!$E$9)^(L16-$E$16)))),0)</f>
        <v>0.78599096068381913</v>
      </c>
      <c r="M84" s="184">
        <f>IFERROR(IF(M17&lt;($D$16),1,IF((M16-1)&gt;30,(L$84/(1+'Fixed Data'!$E$10)),(1/(1+'Fixed Data'!$E$9)^(M16-$E$16)))),0)</f>
        <v>0.75941155621625056</v>
      </c>
      <c r="N84" s="184">
        <f>IFERROR(IF(N17&lt;($D$16),1,IF((N16-1)&gt;30,(M$84/(1+'Fixed Data'!$E$10)),(1/(1+'Fixed Data'!$E$9)^(N16-$E$16)))),0)</f>
        <v>0.73373097218961414</v>
      </c>
      <c r="O84" s="184">
        <f>IFERROR(IF(O17&lt;($D$16),1,IF((O16-1)&gt;30,(N$84/(1+'Fixed Data'!$E$10)),(1/(1+'Fixed Data'!$E$9)^(O16-$E$16)))),0)</f>
        <v>0.70891881370977217</v>
      </c>
      <c r="P84" s="184">
        <f>IFERROR(IF(P17&lt;($D$16),1,IF((P16-1)&gt;30,(O$84/(1+'Fixed Data'!$E$10)),(1/(1+'Fixed Data'!$E$9)^(P16-$E$16)))),0)</f>
        <v>0.68494571372924851</v>
      </c>
      <c r="Q84" s="184">
        <f>IFERROR(IF(Q17&lt;($D$16),1,IF((Q16-1)&gt;30,(P$84/(1+'Fixed Data'!$E$10)),(1/(1+'Fixed Data'!$E$9)^(Q16-$E$16)))),0)</f>
        <v>0.66178329828912896</v>
      </c>
      <c r="R84" s="184">
        <f>IFERROR(IF(R17&lt;($D$16),1,IF((R16-1)&gt;30,(Q$84/(1+'Fixed Data'!$E$10)),(1/(1+'Fixed Data'!$E$9)^(R16-$E$16)))),0)</f>
        <v>0.63940415293635666</v>
      </c>
      <c r="S84" s="184">
        <f>IFERROR(IF(S17&lt;($D$16),1,IF((S16-1)&gt;30,(R$84/(1+'Fixed Data'!$E$10)),(1/(1+'Fixed Data'!$E$9)^(S16-$E$16)))),0)</f>
        <v>0.61778179027667302</v>
      </c>
      <c r="T84" s="184">
        <f>IFERROR(IF(T17&lt;($D$16),1,IF((T16-1)&gt;30,(S$84/(1+'Fixed Data'!$E$10)),(1/(1+'Fixed Data'!$E$9)^(T16-$E$16)))),0)</f>
        <v>0.59689061862480497</v>
      </c>
      <c r="U84" s="184">
        <f>IFERROR(IF(U17&lt;($D$16),1,IF((U16-1)&gt;30,(T$84/(1+'Fixed Data'!$E$10)),(1/(1+'Fixed Data'!$E$9)^(U16-$E$16)))),0)</f>
        <v>0.57670591171478747</v>
      </c>
      <c r="V84" s="184">
        <f>IFERROR(IF(V17&lt;($D$16),1,IF((V16-1)&gt;30,(U$84/(1+'Fixed Data'!$E$10)),(1/(1+'Fixed Data'!$E$9)^(V16-$E$16)))),0)</f>
        <v>0.55720377943457733</v>
      </c>
      <c r="W84" s="184">
        <f>IFERROR(IF(W17&lt;($D$16),1,IF((W16-1)&gt;30,(V$84/(1+'Fixed Data'!$E$10)),(1/(1+'Fixed Data'!$E$9)^(W16-$E$16)))),0)</f>
        <v>0.53836113955031628</v>
      </c>
      <c r="X84" s="184">
        <f>IFERROR(IF(X17&lt;($D$16),1,IF((X16-1)&gt;30,(W$84/(1+'Fixed Data'!$E$10)),(1/(1+'Fixed Data'!$E$9)^(X16-$E$16)))),0)</f>
        <v>0.52015569038677911</v>
      </c>
      <c r="Y84" s="184">
        <f>IFERROR(IF(Y17&lt;($D$16),1,IF((Y16-1)&gt;30,(X$84/(1+'Fixed Data'!$E$10)),(1/(1+'Fixed Data'!$E$9)^(Y16-$E$16)))),0)</f>
        <v>0.50256588443167061</v>
      </c>
      <c r="Z84" s="184">
        <f>IFERROR(IF(Z17&lt;($D$16),1,IF((Z16-1)&gt;30,(Y$84/(1+'Fixed Data'!$E$10)),(1/(1+'Fixed Data'!$E$9)^(Z16-$E$16)))),0)</f>
        <v>0.48557090283253213</v>
      </c>
      <c r="AA84" s="184">
        <f>IFERROR(IF(AA17&lt;($D$16),1,IF((AA16-1)&gt;30,(Z$84/(1+'Fixed Data'!$E$10)),(1/(1+'Fixed Data'!$E$9)^(AA16-$E$16)))),0)</f>
        <v>0.46915063075606966</v>
      </c>
      <c r="AB84" s="184">
        <f>IFERROR(IF(AB17&lt;($D$16),1,IF((AB16-1)&gt;30,(AA$84/(1+'Fixed Data'!$E$10)),(1/(1+'Fixed Data'!$E$9)^(AB16-$E$16)))),0)</f>
        <v>0.45328563358074364</v>
      </c>
      <c r="AC84" s="184">
        <f>IFERROR(IF(AC17&lt;($D$16),1,IF((AC16-1)&gt;30,(AB$84/(1+'Fixed Data'!$E$10)),(1/(1+'Fixed Data'!$E$9)^(AC16-$E$16)))),0)</f>
        <v>0.43795713389443841</v>
      </c>
      <c r="AD84" s="184">
        <f>IFERROR(IF(AD17&lt;($D$16),1,IF((AD16-1)&gt;30,(AC$84/(1+'Fixed Data'!$E$10)),(1/(1+'Fixed Data'!$E$9)^(AD16-$E$16)))),0)</f>
        <v>0.42314698926998884</v>
      </c>
      <c r="AE84" s="184">
        <f>IFERROR(IF(AE17&lt;($D$16),1,IF((AE16-1)&gt;30,(AD$84/(1+'Fixed Data'!$E$10)),(1/(1+'Fixed Data'!$E$9)^(AE16-$E$16)))),0)</f>
        <v>0.40883767079225974</v>
      </c>
      <c r="AF84" s="184">
        <f>IFERROR(IF(AF17&lt;($D$16),1,IF((AF16-1)&gt;30,(AE$84/(1+'Fixed Data'!$E$10)),(1/(1+'Fixed Data'!$E$9)^(AF16-$E$16)))),0)</f>
        <v>0.39501224231136206</v>
      </c>
      <c r="AG84" s="184">
        <f>IFERROR(IF(AG17&lt;($D$16),1,IF((AG16-1)&gt;30,(AF$84/(1+'Fixed Data'!$E$10)),(1/(1+'Fixed Data'!$E$9)^(AG16-$E$16)))),0)</f>
        <v>0.38165434039745127</v>
      </c>
      <c r="AH84" s="184">
        <f>IFERROR(IF(AH17&lt;($D$16),1,IF((AH16-1)&gt;30,(AG$84/(1+'Fixed Data'!$E$10)),(1/(1+'Fixed Data'!$E$9)^(AH16-$E$16)))),0)</f>
        <v>0.36874815497338298</v>
      </c>
      <c r="AI84" s="184">
        <f>IFERROR(IF(AI17&lt;($D$16),1,IF((AI16-1)&gt;30,(AH$84/(1+'Fixed Data'!$E$10)),(1/(1+'Fixed Data'!$E$9)^(AI16-$E$16)))),0)</f>
        <v>0.35627841060230236</v>
      </c>
      <c r="AJ84" s="184">
        <f>IFERROR(IF(AJ17&lt;($D$16),1,IF((AJ16-1)&gt;30,(AI$84/(1+'Fixed Data'!$E$10)),(1/(1+'Fixed Data'!$E$9)^(AJ16-$E$16)))),0)</f>
        <v>0.3459013695167984</v>
      </c>
      <c r="AK84" s="184">
        <f>IFERROR(IF(AK17&lt;($D$16),1,IF((AK16-1)&gt;30,(AJ$84/(1+'Fixed Data'!$E$10)),(1/(1+'Fixed Data'!$E$9)^(AK16-$E$16)))),0)</f>
        <v>0.33582657234640623</v>
      </c>
      <c r="AL84" s="184">
        <f>IFERROR(IF(AL17&lt;($D$16),1,IF((AL16-1)&gt;30,(AK$84/(1+'Fixed Data'!$E$10)),(1/(1+'Fixed Data'!$E$9)^(AL16-$E$16)))),0)</f>
        <v>0.32604521587029728</v>
      </c>
      <c r="AM84" s="184">
        <f>IFERROR(IF(AM17&lt;($D$16),1,IF((AM16-1)&gt;30,(AL$84/(1+'Fixed Data'!$E$10)),(1/(1+'Fixed Data'!$E$9)^(AM16-$E$16)))),0)</f>
        <v>0.31654875327213328</v>
      </c>
      <c r="AN84" s="184">
        <f>IFERROR(IF(AN17&lt;($D$16),1,IF((AN16-1)&gt;30,(AM$84/(1+'Fixed Data'!$E$10)),(1/(1+'Fixed Data'!$E$9)^(AN16-$E$16)))),0)</f>
        <v>0.30732888667197406</v>
      </c>
      <c r="AO84" s="184">
        <f>IFERROR(IF(AO17&lt;($D$16),1,IF((AO16-1)&gt;30,(AN$84/(1+'Fixed Data'!$E$10)),(1/(1+'Fixed Data'!$E$9)^(AO16-$E$16)))),0)</f>
        <v>0.29837755987570297</v>
      </c>
      <c r="AP84" s="184">
        <f>IFERROR(IF(AP17&lt;($D$16),1,IF((AP16-1)&gt;30,(AO$84/(1+'Fixed Data'!$E$10)),(1/(1+'Fixed Data'!$E$9)^(AP16-$E$16)))),0)</f>
        <v>0.28968695133563394</v>
      </c>
      <c r="AQ84" s="184">
        <f>IFERROR(IF(AQ17&lt;($D$16),1,IF((AQ16-1)&gt;30,(AP$84/(1+'Fixed Data'!$E$10)),(1/(1+'Fixed Data'!$E$9)^(AQ16-$E$16)))),0)</f>
        <v>0.28124946731614947</v>
      </c>
      <c r="AR84" s="184">
        <f>IFERROR(IF(AR17&lt;($D$16),1,IF((AR16-1)&gt;30,(AQ$84/(1+'Fixed Data'!$E$10)),(1/(1+'Fixed Data'!$E$9)^(AR16-$E$16)))),0)</f>
        <v>0.27305773525839755</v>
      </c>
      <c r="AS84" s="184">
        <f>IFERROR(IF(AS17&lt;($D$16),1,IF((AS16-1)&gt;30,(AR$84/(1+'Fixed Data'!$E$10)),(1/(1+'Fixed Data'!$E$9)^(AS16-$E$16)))),0)</f>
        <v>0.26510459733825004</v>
      </c>
      <c r="AT84" s="184">
        <f>IFERROR(IF(AT17&lt;($D$16),1,IF((AT16-1)&gt;30,(AS$84/(1+'Fixed Data'!$E$10)),(1/(1+'Fixed Data'!$E$9)^(AT16-$E$16)))),0)</f>
        <v>0.25738310421189325</v>
      </c>
      <c r="AU84" s="184">
        <f>IFERROR(IF(AU17&lt;($D$16),1,IF((AU16-1)&gt;30,(AT$84/(1+'Fixed Data'!$E$10)),(1/(1+'Fixed Data'!$E$9)^(AU16-$E$16)))),0)</f>
        <v>0.24988650894358569</v>
      </c>
      <c r="AV84" s="184">
        <f>IFERROR(IF(AV17&lt;($D$16),1,IF((AV16-1)&gt;30,(AU$84/(1+'Fixed Data'!$E$10)),(1/(1+'Fixed Data'!$E$9)^(AV16-$E$16)))),0)</f>
        <v>0.24260826111027736</v>
      </c>
      <c r="AW84" s="184">
        <f>IFERROR(IF(AW17&lt;($D$16),1,IF((AW16-1)&gt;30,(AV$84/(1+'Fixed Data'!$E$10)),(1/(1+'Fixed Data'!$E$9)^(AW16-$E$16)))),0)</f>
        <v>0.23554200107793918</v>
      </c>
      <c r="AX84" s="184">
        <f>IFERROR(IF(AX17&lt;($D$16),1,IF((AX16-1)&gt;30,(AW$84/(1+'Fixed Data'!$E$10)),(1/(1+'Fixed Data'!$E$9)^(AX16-$E$16)))),0)</f>
        <v>0.22868155444460114</v>
      </c>
      <c r="AY84" s="184">
        <f>IFERROR(IF(AY17&lt;($D$16),1,IF((AY16-1)&gt;30,(AX$84/(1+'Fixed Data'!$E$10)),(1/(1+'Fixed Data'!$E$9)^(AY16-$E$16)))),0)</f>
        <v>0.22202092664524381</v>
      </c>
      <c r="AZ84" s="184">
        <f>IFERROR(IF(AZ17&lt;($D$16),1,IF((AZ16-1)&gt;30,(AY$84/(1+'Fixed Data'!$E$10)),(1/(1+'Fixed Data'!$E$9)^(AZ16-$E$16)))),0)</f>
        <v>0.21555429771382895</v>
      </c>
      <c r="BA84" s="184">
        <f>IFERROR(IF(BA17&lt;($D$16),1,IF((BA16-1)&gt;30,(AZ$84/(1+'Fixed Data'!$E$10)),(1/(1+'Fixed Data'!$E$9)^(BA16-$E$16)))),0)</f>
        <v>0.20927601719789218</v>
      </c>
      <c r="BB84" s="184">
        <f>IFERROR(IF(BB17&lt;($D$16),1,IF((BB16-1)&gt;30,(BA$84/(1+'Fixed Data'!$E$10)),(1/(1+'Fixed Data'!$E$9)^(BB16-$E$16)))),0)</f>
        <v>0.20318059922125453</v>
      </c>
      <c r="BC84" s="184">
        <f>IFERROR(IF(BC17&lt;($D$16),1,IF((BC16-1)&gt;30,(BB$84/(1+'Fixed Data'!$E$10)),(1/(1+'Fixed Data'!$E$9)^(BC16-$E$16)))),0)</f>
        <v>0.19726271769053838</v>
      </c>
      <c r="BD84" s="184">
        <f>IFERROR(IF(BD17&lt;($D$16),1,IF((BD16-1)&gt;30,(BC$84/(1+'Fixed Data'!$E$10)),(1/(1+'Fixed Data'!$E$9)^(BD16-$E$16)))),0)</f>
        <v>0.1915172016412994</v>
      </c>
      <c r="BE84" s="184">
        <f>IFERROR(IF(BE17&lt;($D$16),1,IF((BE16-1)&gt;30,(BD$84/(1+'Fixed Data'!$E$10)),(1/(1+'Fixed Data'!$E$9)^(BE16-$E$16)))),0)</f>
        <v>0.18593903071970816</v>
      </c>
    </row>
    <row r="85" spans="1:57" outlineLevel="1">
      <c r="B85" s="185" t="s">
        <v>400</v>
      </c>
      <c r="C85" s="186" t="s">
        <v>401</v>
      </c>
      <c r="D85" s="185" t="s">
        <v>223</v>
      </c>
      <c r="E85" s="184">
        <f>IFERROR(IF(E17&lt;($D$16),1,IF((E16-1)&gt;30,(D$85/(1+'Fixed Data'!$E$12)),(1/(1+'Fixed Data'!$E$11)^(E16-$E$16)))),0)</f>
        <v>1</v>
      </c>
      <c r="F85" s="184">
        <f>IFERROR(IF(F17&lt;($D$16),1,IF((F16-1)&gt;30,(E$85/(1+'Fixed Data'!$E$12)),(1/(1+'Fixed Data'!$E$11)^(F16-$E$16)))),0)</f>
        <v>0.98522167487684742</v>
      </c>
      <c r="G85" s="184">
        <f>IFERROR(IF(G17&lt;($D$16),1,IF((G16-1)&gt;30,(F$85/(1+'Fixed Data'!$E$12)),(1/(1+'Fixed Data'!$E$11)^(G16-$E$16)))),0)</f>
        <v>0.9706617486471405</v>
      </c>
      <c r="H85" s="184">
        <f>IFERROR(IF(H17&lt;($D$16),1,IF((H16-1)&gt;30,(G$85/(1+'Fixed Data'!$E$12)),(1/(1+'Fixed Data'!$E$11)^(H16-$E$16)))),0)</f>
        <v>0.95631699374102519</v>
      </c>
      <c r="I85" s="184">
        <f>IFERROR(IF(I17&lt;($D$16),1,IF((I16-1)&gt;30,(H$85/(1+'Fixed Data'!$E$12)),(1/(1+'Fixed Data'!$E$11)^(I16-$E$16)))),0)</f>
        <v>0.94218423028672449</v>
      </c>
      <c r="J85" s="184">
        <f>IFERROR(IF(J17&lt;($D$16),1,IF((J16-1)&gt;30,(I$85/(1+'Fixed Data'!$E$12)),(1/(1+'Fixed Data'!$E$11)^(J16-$E$16)))),0)</f>
        <v>0.92826032540563996</v>
      </c>
      <c r="K85" s="184">
        <f>IFERROR(IF(K17&lt;($D$16),1,IF((K16-1)&gt;30,(J$85/(1+'Fixed Data'!$E$12)),(1/(1+'Fixed Data'!$E$11)^(K16-$E$16)))),0)</f>
        <v>0.91454219251787205</v>
      </c>
      <c r="L85" s="184">
        <f>IFERROR(IF(L17&lt;($D$16),1,IF((L16-1)&gt;30,(K$85/(1+'Fixed Data'!$E$12)),(1/(1+'Fixed Data'!$E$11)^(L16-$E$16)))),0)</f>
        <v>0.90102679065800217</v>
      </c>
      <c r="M85" s="184">
        <f>IFERROR(IF(M17&lt;($D$16),1,IF((M16-1)&gt;30,(L$85/(1+'Fixed Data'!$E$12)),(1/(1+'Fixed Data'!$E$11)^(M16-$E$16)))),0)</f>
        <v>0.88771112380098749</v>
      </c>
      <c r="N85" s="184">
        <f>IFERROR(IF(N17&lt;($D$16),1,IF((N16-1)&gt;30,(M$85/(1+'Fixed Data'!$E$12)),(1/(1+'Fixed Data'!$E$11)^(N16-$E$16)))),0)</f>
        <v>0.87459224019801729</v>
      </c>
      <c r="O85" s="184">
        <f>IFERROR(IF(O17&lt;($D$16),1,IF((O16-1)&gt;30,(N$85/(1+'Fixed Data'!$E$12)),(1/(1+'Fixed Data'!$E$11)^(O16-$E$16)))),0)</f>
        <v>0.86166723172218462</v>
      </c>
      <c r="P85" s="184">
        <f>IFERROR(IF(P17&lt;($D$16),1,IF((P16-1)&gt;30,(O$85/(1+'Fixed Data'!$E$12)),(1/(1+'Fixed Data'!$E$11)^(P16-$E$16)))),0)</f>
        <v>0.8489332332238273</v>
      </c>
      <c r="Q85" s="184">
        <f>IFERROR(IF(Q17&lt;($D$16),1,IF((Q16-1)&gt;30,(P$85/(1+'Fixed Data'!$E$12)),(1/(1+'Fixed Data'!$E$11)^(Q16-$E$16)))),0)</f>
        <v>0.83638742189539661</v>
      </c>
      <c r="R85" s="184">
        <f>IFERROR(IF(R17&lt;($D$16),1,IF((R16-1)&gt;30,(Q$85/(1+'Fixed Data'!$E$12)),(1/(1+'Fixed Data'!$E$11)^(R16-$E$16)))),0)</f>
        <v>0.82402701664571099</v>
      </c>
      <c r="S85" s="184">
        <f>IFERROR(IF(S17&lt;($D$16),1,IF((S16-1)&gt;30,(R$85/(1+'Fixed Data'!$E$12)),(1/(1+'Fixed Data'!$E$11)^(S16-$E$16)))),0)</f>
        <v>0.81184927748345925</v>
      </c>
      <c r="T85" s="184">
        <f>IFERROR(IF(T17&lt;($D$16),1,IF((T16-1)&gt;30,(S$85/(1+'Fixed Data'!$E$12)),(1/(1+'Fixed Data'!$E$11)^(T16-$E$16)))),0)</f>
        <v>0.79985150490981216</v>
      </c>
      <c r="U85" s="184">
        <f>IFERROR(IF(U17&lt;($D$16),1,IF((U16-1)&gt;30,(T$85/(1+'Fixed Data'!$E$12)),(1/(1+'Fixed Data'!$E$11)^(U16-$E$16)))),0)</f>
        <v>0.78803103932001206</v>
      </c>
      <c r="V85" s="184">
        <f>IFERROR(IF(V17&lt;($D$16),1,IF((V16-1)&gt;30,(U$85/(1+'Fixed Data'!$E$12)),(1/(1+'Fixed Data'!$E$11)^(V16-$E$16)))),0)</f>
        <v>0.77638526041380518</v>
      </c>
      <c r="W85" s="184">
        <f>IFERROR(IF(W17&lt;($D$16),1,IF((W16-1)&gt;30,(V$85/(1+'Fixed Data'!$E$12)),(1/(1+'Fixed Data'!$E$11)^(W16-$E$16)))),0)</f>
        <v>0.76491158661458636</v>
      </c>
      <c r="X85" s="184">
        <f>IFERROR(IF(X17&lt;($D$16),1,IF((X16-1)&gt;30,(W$85/(1+'Fixed Data'!$E$12)),(1/(1+'Fixed Data'!$E$11)^(X16-$E$16)))),0)</f>
        <v>0.7536074744971295</v>
      </c>
      <c r="Y85" s="184">
        <f>IFERROR(IF(Y17&lt;($D$16),1,IF((Y16-1)&gt;30,(X$85/(1+'Fixed Data'!$E$12)),(1/(1+'Fixed Data'!$E$11)^(Y16-$E$16)))),0)</f>
        <v>0.74247041822377313</v>
      </c>
      <c r="Z85" s="184">
        <f>IFERROR(IF(Z17&lt;($D$16),1,IF((Z16-1)&gt;30,(Y$85/(1+'Fixed Data'!$E$12)),(1/(1+'Fixed Data'!$E$11)^(Z16-$E$16)))),0)</f>
        <v>0.73149794898893916</v>
      </c>
      <c r="AA85" s="184">
        <f>IFERROR(IF(AA17&lt;($D$16),1,IF((AA16-1)&gt;30,(Z$85/(1+'Fixed Data'!$E$12)),(1/(1+'Fixed Data'!$E$11)^(AA16-$E$16)))),0)</f>
        <v>0.72068763447186135</v>
      </c>
      <c r="AB85" s="184">
        <f>IFERROR(IF(AB17&lt;($D$16),1,IF((AB16-1)&gt;30,(AA$85/(1+'Fixed Data'!$E$12)),(1/(1+'Fixed Data'!$E$11)^(AB16-$E$16)))),0)</f>
        <v>0.71003707829740037</v>
      </c>
      <c r="AC85" s="184">
        <f>IFERROR(IF(AC17&lt;($D$16),1,IF((AC16-1)&gt;30,(AB$85/(1+'Fixed Data'!$E$12)),(1/(1+'Fixed Data'!$E$11)^(AC16-$E$16)))),0)</f>
        <v>0.69954391950482808</v>
      </c>
      <c r="AD85" s="184">
        <f>IFERROR(IF(AD17&lt;($D$16),1,IF((AD16-1)&gt;30,(AC$85/(1+'Fixed Data'!$E$12)),(1/(1+'Fixed Data'!$E$11)^(AD16-$E$16)))),0)</f>
        <v>0.68920583202446117</v>
      </c>
      <c r="AE85" s="184">
        <f>IFERROR(IF(AE17&lt;($D$16),1,IF((AE16-1)&gt;30,(AD$85/(1+'Fixed Data'!$E$12)),(1/(1+'Fixed Data'!$E$11)^(AE16-$E$16)))),0)</f>
        <v>0.67902052416203085</v>
      </c>
      <c r="AF85" s="184">
        <f>IFERROR(IF(AF17&lt;($D$16),1,IF((AF16-1)&gt;30,(AE$85/(1+'Fixed Data'!$E$12)),(1/(1+'Fixed Data'!$E$11)^(AF16-$E$16)))),0)</f>
        <v>0.66898573809067086</v>
      </c>
      <c r="AG85" s="184">
        <f>IFERROR(IF(AG17&lt;($D$16),1,IF((AG16-1)&gt;30,(AF$85/(1+'Fixed Data'!$E$12)),(1/(1+'Fixed Data'!$E$11)^(AG16-$E$16)))),0)</f>
        <v>0.65909924935041486</v>
      </c>
      <c r="AH85" s="184">
        <f>IFERROR(IF(AH17&lt;($D$16),1,IF((AH16-1)&gt;30,(AG$85/(1+'Fixed Data'!$E$12)),(1/(1+'Fixed Data'!$E$11)^(AH16-$E$16)))),0)</f>
        <v>0.64935886635508844</v>
      </c>
      <c r="AI85" s="184">
        <f>IFERROR(IF(AI17&lt;($D$16),1,IF((AI16-1)&gt;30,(AH$85/(1+'Fixed Data'!$E$12)),(1/(1+'Fixed Data'!$E$11)^(AI16-$E$16)))),0)</f>
        <v>0.63976242990649135</v>
      </c>
      <c r="AJ85" s="184">
        <f>IFERROR(IF(AJ17&lt;($D$16),1,IF((AJ16-1)&gt;30,(AI$85/(1+'Fixed Data'!$E$12)),(1/(1+'Fixed Data'!$E$11)^(AJ16-$E$16)))),0)</f>
        <v>0.63163954535324851</v>
      </c>
      <c r="AK85" s="184">
        <f>IFERROR(IF(AK17&lt;($D$16),1,IF((AK16-1)&gt;30,(AJ$85/(1+'Fixed Data'!$E$12)),(1/(1+'Fixed Data'!$E$11)^(AK16-$E$16)))),0)</f>
        <v>0.62361979479222052</v>
      </c>
      <c r="AL85" s="184">
        <f>IFERROR(IF(AL17&lt;($D$16),1,IF((AL16-1)&gt;30,(AK$85/(1+'Fixed Data'!$E$12)),(1/(1+'Fixed Data'!$E$11)^(AL16-$E$16)))),0)</f>
        <v>0.61570186875996724</v>
      </c>
      <c r="AM85" s="184">
        <f>IFERROR(IF(AM17&lt;($D$16),1,IF((AM16-1)&gt;30,(AL$85/(1+'Fixed Data'!$E$12)),(1/(1+'Fixed Data'!$E$11)^(AM16-$E$16)))),0)</f>
        <v>0.60788447441893967</v>
      </c>
      <c r="AN85" s="184">
        <f>IFERROR(IF(AN17&lt;($D$16),1,IF((AN16-1)&gt;30,(AM$85/(1+'Fixed Data'!$E$12)),(1/(1+'Fixed Data'!$E$11)^(AN16-$E$16)))),0)</f>
        <v>0.60016633534638508</v>
      </c>
      <c r="AO85" s="184">
        <f>IFERROR(IF(AO17&lt;($D$16),1,IF((AO16-1)&gt;30,(AN$85/(1+'Fixed Data'!$E$12)),(1/(1+'Fixed Data'!$E$11)^(AO16-$E$16)))),0)</f>
        <v>0.59254619132593356</v>
      </c>
      <c r="AP85" s="184">
        <f>IFERROR(IF(AP17&lt;($D$16),1,IF((AP16-1)&gt;30,(AO$85/(1+'Fixed Data'!$E$12)),(1/(1+'Fixed Data'!$E$11)^(AP16-$E$16)))),0)</f>
        <v>0.58502279814182956</v>
      </c>
      <c r="AQ85" s="184">
        <f>IFERROR(IF(AQ17&lt;($D$16),1,IF((AQ16-1)&gt;30,(AP$85/(1+'Fixed Data'!$E$12)),(1/(1+'Fixed Data'!$E$11)^(AQ16-$E$16)))),0)</f>
        <v>0.577594927375777</v>
      </c>
      <c r="AR85" s="184">
        <f>IFERROR(IF(AR17&lt;($D$16),1,IF((AR16-1)&gt;30,(AQ$85/(1+'Fixed Data'!$E$12)),(1/(1+'Fixed Data'!$E$11)^(AR16-$E$16)))),0)</f>
        <v>0.57026136620636314</v>
      </c>
      <c r="AS85" s="184">
        <f>IFERROR(IF(AS17&lt;($D$16),1,IF((AS16-1)&gt;30,(AR$85/(1+'Fixed Data'!$E$12)),(1/(1+'Fixed Data'!$E$11)^(AS16-$E$16)))),0)</f>
        <v>0.5630209172110292</v>
      </c>
      <c r="AT85" s="184">
        <f>IFERROR(IF(AT17&lt;($D$16),1,IF((AT16-1)&gt;30,(AS$85/(1+'Fixed Data'!$E$12)),(1/(1+'Fixed Data'!$E$11)^(AT16-$E$16)))),0)</f>
        <v>0.55587239817055578</v>
      </c>
      <c r="AU85" s="184">
        <f>IFERROR(IF(AU17&lt;($D$16),1,IF((AU16-1)&gt;30,(AT$85/(1+'Fixed Data'!$E$12)),(1/(1+'Fixed Data'!$E$11)^(AU16-$E$16)))),0)</f>
        <v>0.54881464187603002</v>
      </c>
      <c r="AV85" s="184">
        <f>IFERROR(IF(AV17&lt;($D$16),1,IF((AV16-1)&gt;30,(AU$85/(1+'Fixed Data'!$E$12)),(1/(1+'Fixed Data'!$E$11)^(AV16-$E$16)))),0)</f>
        <v>0.54184649593826384</v>
      </c>
      <c r="AW85" s="184">
        <f>IFERROR(IF(AW17&lt;($D$16),1,IF((AW16-1)&gt;30,(AV$85/(1+'Fixed Data'!$E$12)),(1/(1+'Fixed Data'!$E$11)^(AW16-$E$16)))),0)</f>
        <v>0.53496682259963246</v>
      </c>
      <c r="AX85" s="184">
        <f>IFERROR(IF(AX17&lt;($D$16),1,IF((AX16-1)&gt;30,(AW$85/(1+'Fixed Data'!$E$12)),(1/(1+'Fixed Data'!$E$11)^(AX16-$E$16)))),0)</f>
        <v>0.52817449854830123</v>
      </c>
      <c r="AY85" s="184">
        <f>IFERROR(IF(AY17&lt;($D$16),1,IF((AY16-1)&gt;30,(AX$85/(1+'Fixed Data'!$E$12)),(1/(1+'Fixed Data'!$E$11)^(AY16-$E$16)))),0)</f>
        <v>0.52146841473481154</v>
      </c>
      <c r="AZ85" s="184">
        <f>IFERROR(IF(AZ17&lt;($D$16),1,IF((AZ16-1)&gt;30,(AY$85/(1+'Fixed Data'!$E$12)),(1/(1+'Fixed Data'!$E$11)^(AZ16-$E$16)))),0)</f>
        <v>0.51484747619099525</v>
      </c>
      <c r="BA85" s="184">
        <f>IFERROR(IF(BA17&lt;($D$16),1,IF((BA16-1)&gt;30,(AZ$85/(1+'Fixed Data'!$E$12)),(1/(1+'Fixed Data'!$E$11)^(BA16-$E$16)))),0)</f>
        <v>0.50831060185118893</v>
      </c>
      <c r="BB85" s="184">
        <f>IFERROR(IF(BB17&lt;($D$16),1,IF((BB16-1)&gt;30,(BA$85/(1+'Fixed Data'!$E$12)),(1/(1+'Fixed Data'!$E$11)^(BB16-$E$16)))),0)</f>
        <v>0.50185672437571716</v>
      </c>
      <c r="BC85" s="184">
        <f>IFERROR(IF(BC17&lt;($D$16),1,IF((BC16-1)&gt;30,(BB$85/(1+'Fixed Data'!$E$12)),(1/(1+'Fixed Data'!$E$11)^(BC16-$E$16)))),0)</f>
        <v>0.49548478997661782</v>
      </c>
      <c r="BD85" s="184">
        <f>IFERROR(IF(BD17&lt;($D$16),1,IF((BD16-1)&gt;30,(BC$85/(1+'Fixed Data'!$E$12)),(1/(1+'Fixed Data'!$E$11)^(BD16-$E$16)))),0)</f>
        <v>0.48919375824557965</v>
      </c>
      <c r="BE85" s="184">
        <f>IFERROR(IF(BE17&lt;($D$16),1,IF((BE16-1)&gt;30,(BD$85/(1+'Fixed Data'!$E$12)),(1/(1+'Fixed Data'!$E$11)^(BE16-$E$16)))),0)</f>
        <v>0.48298260198406451</v>
      </c>
    </row>
    <row r="86" spans="1:57">
      <c r="B86" s="36" t="s">
        <v>402</v>
      </c>
      <c r="C86" s="37"/>
      <c r="D86" s="36" t="s">
        <v>196</v>
      </c>
      <c r="E86" s="187">
        <f>IF('Fixed Data'!$J$12=TRUE,(E83-SUM(E76:E77))*E84+SUM(E76:E77)*E85,E83*E84)</f>
        <v>0</v>
      </c>
      <c r="F86" s="187">
        <f t="shared" ref="F86:BE86" si="10">F83*F84</f>
        <v>0</v>
      </c>
      <c r="G86" s="187">
        <f t="shared" si="10"/>
        <v>0</v>
      </c>
      <c r="H86" s="187">
        <f t="shared" si="10"/>
        <v>0</v>
      </c>
      <c r="I86" s="187">
        <f t="shared" si="10"/>
        <v>0</v>
      </c>
      <c r="J86" s="187">
        <f t="shared" si="10"/>
        <v>0</v>
      </c>
      <c r="K86" s="187">
        <f t="shared" si="10"/>
        <v>0</v>
      </c>
      <c r="L86" s="187">
        <f t="shared" si="10"/>
        <v>0</v>
      </c>
      <c r="M86" s="187">
        <f t="shared" si="10"/>
        <v>0</v>
      </c>
      <c r="N86" s="187">
        <f t="shared" si="10"/>
        <v>0</v>
      </c>
      <c r="O86" s="187">
        <f t="shared" si="10"/>
        <v>0</v>
      </c>
      <c r="P86" s="187">
        <f t="shared" si="10"/>
        <v>0</v>
      </c>
      <c r="Q86" s="187">
        <f t="shared" si="10"/>
        <v>0</v>
      </c>
      <c r="R86" s="187">
        <f t="shared" si="10"/>
        <v>0</v>
      </c>
      <c r="S86" s="187">
        <f t="shared" si="10"/>
        <v>0</v>
      </c>
      <c r="T86" s="187">
        <f t="shared" si="10"/>
        <v>0</v>
      </c>
      <c r="U86" s="187">
        <f t="shared" si="10"/>
        <v>0</v>
      </c>
      <c r="V86" s="187">
        <f t="shared" si="10"/>
        <v>0</v>
      </c>
      <c r="W86" s="187">
        <f t="shared" si="10"/>
        <v>0</v>
      </c>
      <c r="X86" s="187">
        <f t="shared" si="10"/>
        <v>0</v>
      </c>
      <c r="Y86" s="187">
        <f t="shared" si="10"/>
        <v>0</v>
      </c>
      <c r="Z86" s="187">
        <f t="shared" si="10"/>
        <v>0</v>
      </c>
      <c r="AA86" s="187">
        <f t="shared" si="10"/>
        <v>0</v>
      </c>
      <c r="AB86" s="187">
        <f t="shared" si="10"/>
        <v>0</v>
      </c>
      <c r="AC86" s="187">
        <f t="shared" si="10"/>
        <v>0</v>
      </c>
      <c r="AD86" s="187">
        <f t="shared" si="10"/>
        <v>0</v>
      </c>
      <c r="AE86" s="187">
        <f t="shared" si="10"/>
        <v>0</v>
      </c>
      <c r="AF86" s="187">
        <f t="shared" si="10"/>
        <v>0</v>
      </c>
      <c r="AG86" s="187">
        <f t="shared" si="10"/>
        <v>0</v>
      </c>
      <c r="AH86" s="187">
        <f t="shared" si="10"/>
        <v>0</v>
      </c>
      <c r="AI86" s="187">
        <f t="shared" si="10"/>
        <v>0</v>
      </c>
      <c r="AJ86" s="187">
        <f t="shared" si="10"/>
        <v>0</v>
      </c>
      <c r="AK86" s="187">
        <f t="shared" si="10"/>
        <v>0</v>
      </c>
      <c r="AL86" s="187">
        <f t="shared" si="10"/>
        <v>0</v>
      </c>
      <c r="AM86" s="187">
        <f t="shared" si="10"/>
        <v>0</v>
      </c>
      <c r="AN86" s="187">
        <f t="shared" si="10"/>
        <v>0</v>
      </c>
      <c r="AO86" s="187">
        <f t="shared" si="10"/>
        <v>0</v>
      </c>
      <c r="AP86" s="187">
        <f t="shared" si="10"/>
        <v>0</v>
      </c>
      <c r="AQ86" s="187">
        <f t="shared" si="10"/>
        <v>0</v>
      </c>
      <c r="AR86" s="187">
        <f t="shared" si="10"/>
        <v>0</v>
      </c>
      <c r="AS86" s="187">
        <f t="shared" si="10"/>
        <v>0</v>
      </c>
      <c r="AT86" s="187">
        <f t="shared" si="10"/>
        <v>0</v>
      </c>
      <c r="AU86" s="187">
        <f t="shared" si="10"/>
        <v>0</v>
      </c>
      <c r="AV86" s="187">
        <f t="shared" si="10"/>
        <v>0</v>
      </c>
      <c r="AW86" s="187">
        <f t="shared" si="10"/>
        <v>0</v>
      </c>
      <c r="AX86" s="187">
        <f t="shared" si="10"/>
        <v>0</v>
      </c>
      <c r="AY86" s="187">
        <f t="shared" si="10"/>
        <v>0</v>
      </c>
      <c r="AZ86" s="187">
        <f t="shared" si="10"/>
        <v>0</v>
      </c>
      <c r="BA86" s="187">
        <f t="shared" si="10"/>
        <v>0</v>
      </c>
      <c r="BB86" s="187">
        <f t="shared" si="10"/>
        <v>0</v>
      </c>
      <c r="BC86" s="187">
        <f t="shared" si="10"/>
        <v>0</v>
      </c>
      <c r="BD86" s="187">
        <f t="shared" si="10"/>
        <v>0</v>
      </c>
      <c r="BE86" s="187">
        <f t="shared" si="10"/>
        <v>0</v>
      </c>
    </row>
    <row r="87" spans="1:57">
      <c r="B87" s="37" t="s">
        <v>403</v>
      </c>
      <c r="C87" s="37"/>
      <c r="D87" s="37" t="s">
        <v>196</v>
      </c>
      <c r="E87" s="188">
        <f>+E86</f>
        <v>0</v>
      </c>
      <c r="F87" s="188">
        <f t="shared" ref="F87:BE87" si="11">+E87+F86</f>
        <v>0</v>
      </c>
      <c r="G87" s="188">
        <f t="shared" si="11"/>
        <v>0</v>
      </c>
      <c r="H87" s="188">
        <f t="shared" si="11"/>
        <v>0</v>
      </c>
      <c r="I87" s="188">
        <f t="shared" si="11"/>
        <v>0</v>
      </c>
      <c r="J87" s="188">
        <f t="shared" si="11"/>
        <v>0</v>
      </c>
      <c r="K87" s="188">
        <f t="shared" si="11"/>
        <v>0</v>
      </c>
      <c r="L87" s="188">
        <f t="shared" si="11"/>
        <v>0</v>
      </c>
      <c r="M87" s="188">
        <f t="shared" si="11"/>
        <v>0</v>
      </c>
      <c r="N87" s="188">
        <f t="shared" si="11"/>
        <v>0</v>
      </c>
      <c r="O87" s="188">
        <f t="shared" si="11"/>
        <v>0</v>
      </c>
      <c r="P87" s="188">
        <f t="shared" si="11"/>
        <v>0</v>
      </c>
      <c r="Q87" s="188">
        <f t="shared" si="11"/>
        <v>0</v>
      </c>
      <c r="R87" s="188">
        <f t="shared" si="11"/>
        <v>0</v>
      </c>
      <c r="S87" s="188">
        <f t="shared" si="11"/>
        <v>0</v>
      </c>
      <c r="T87" s="188">
        <f t="shared" si="11"/>
        <v>0</v>
      </c>
      <c r="U87" s="188">
        <f t="shared" si="11"/>
        <v>0</v>
      </c>
      <c r="V87" s="188">
        <f t="shared" si="11"/>
        <v>0</v>
      </c>
      <c r="W87" s="188">
        <f t="shared" si="11"/>
        <v>0</v>
      </c>
      <c r="X87" s="188">
        <f t="shared" si="11"/>
        <v>0</v>
      </c>
      <c r="Y87" s="188">
        <f t="shared" si="11"/>
        <v>0</v>
      </c>
      <c r="Z87" s="188">
        <f t="shared" si="11"/>
        <v>0</v>
      </c>
      <c r="AA87" s="188">
        <f t="shared" si="11"/>
        <v>0</v>
      </c>
      <c r="AB87" s="188">
        <f t="shared" si="11"/>
        <v>0</v>
      </c>
      <c r="AC87" s="188">
        <f t="shared" si="11"/>
        <v>0</v>
      </c>
      <c r="AD87" s="188">
        <f t="shared" si="11"/>
        <v>0</v>
      </c>
      <c r="AE87" s="188">
        <f t="shared" si="11"/>
        <v>0</v>
      </c>
      <c r="AF87" s="188">
        <f t="shared" si="11"/>
        <v>0</v>
      </c>
      <c r="AG87" s="188">
        <f t="shared" si="11"/>
        <v>0</v>
      </c>
      <c r="AH87" s="188">
        <f t="shared" si="11"/>
        <v>0</v>
      </c>
      <c r="AI87" s="188">
        <f t="shared" si="11"/>
        <v>0</v>
      </c>
      <c r="AJ87" s="188">
        <f t="shared" si="11"/>
        <v>0</v>
      </c>
      <c r="AK87" s="188">
        <f t="shared" si="11"/>
        <v>0</v>
      </c>
      <c r="AL87" s="188">
        <f t="shared" si="11"/>
        <v>0</v>
      </c>
      <c r="AM87" s="188">
        <f t="shared" si="11"/>
        <v>0</v>
      </c>
      <c r="AN87" s="188">
        <f t="shared" si="11"/>
        <v>0</v>
      </c>
      <c r="AO87" s="188">
        <f t="shared" si="11"/>
        <v>0</v>
      </c>
      <c r="AP87" s="188">
        <f t="shared" si="11"/>
        <v>0</v>
      </c>
      <c r="AQ87" s="188">
        <f t="shared" si="11"/>
        <v>0</v>
      </c>
      <c r="AR87" s="188">
        <f t="shared" si="11"/>
        <v>0</v>
      </c>
      <c r="AS87" s="188">
        <f t="shared" si="11"/>
        <v>0</v>
      </c>
      <c r="AT87" s="188">
        <f t="shared" si="11"/>
        <v>0</v>
      </c>
      <c r="AU87" s="188">
        <f t="shared" si="11"/>
        <v>0</v>
      </c>
      <c r="AV87" s="188">
        <f t="shared" si="11"/>
        <v>0</v>
      </c>
      <c r="AW87" s="188">
        <f t="shared" si="11"/>
        <v>0</v>
      </c>
      <c r="AX87" s="188">
        <f t="shared" si="11"/>
        <v>0</v>
      </c>
      <c r="AY87" s="188">
        <f t="shared" si="11"/>
        <v>0</v>
      </c>
      <c r="AZ87" s="188">
        <f t="shared" si="11"/>
        <v>0</v>
      </c>
      <c r="BA87" s="188">
        <f t="shared" si="11"/>
        <v>0</v>
      </c>
      <c r="BB87" s="188">
        <f t="shared" si="11"/>
        <v>0</v>
      </c>
      <c r="BC87" s="188">
        <f t="shared" si="11"/>
        <v>0</v>
      </c>
      <c r="BD87" s="188">
        <f t="shared" si="11"/>
        <v>0</v>
      </c>
      <c r="BE87" s="188">
        <f t="shared" si="11"/>
        <v>0</v>
      </c>
    </row>
    <row r="88" spans="1:57">
      <c r="B88" s="37"/>
    </row>
    <row r="90" spans="1:57">
      <c r="A90" s="145"/>
      <c r="B90" s="146" t="s">
        <v>211</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row>
    <row r="91" spans="1:57">
      <c r="A91" s="147"/>
      <c r="B91" s="148" t="s">
        <v>404</v>
      </c>
      <c r="C91" s="149"/>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row>
    <row r="92" spans="1:57" ht="12.75" customHeight="1">
      <c r="A92" s="340" t="s">
        <v>405</v>
      </c>
      <c r="B92" s="36" t="s">
        <v>406</v>
      </c>
      <c r="D92" s="36" t="s">
        <v>214</v>
      </c>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row>
    <row r="93" spans="1:57">
      <c r="A93" s="340"/>
      <c r="B93" s="36" t="s">
        <v>407</v>
      </c>
      <c r="D93" s="36" t="s">
        <v>216</v>
      </c>
      <c r="E93" s="140">
        <f>E92*'Fixed Data'!H$22</f>
        <v>0</v>
      </c>
      <c r="F93" s="140">
        <f>F92*'Fixed Data'!I$22</f>
        <v>0</v>
      </c>
      <c r="G93" s="140">
        <f>G92*'Fixed Data'!J$22</f>
        <v>0</v>
      </c>
      <c r="H93" s="140">
        <f>H92*'Fixed Data'!K$22</f>
        <v>0</v>
      </c>
      <c r="I93" s="140">
        <f>I92*'Fixed Data'!L$22</f>
        <v>0</v>
      </c>
      <c r="J93" s="140">
        <f>J92*'Fixed Data'!M$22</f>
        <v>0</v>
      </c>
      <c r="K93" s="140">
        <f>K92*'Fixed Data'!N$22</f>
        <v>0</v>
      </c>
      <c r="L93" s="140">
        <f>L92*'Fixed Data'!O$22</f>
        <v>0</v>
      </c>
      <c r="M93" s="140">
        <f>M92*'Fixed Data'!P$22</f>
        <v>0</v>
      </c>
      <c r="N93" s="140">
        <f>N92*'Fixed Data'!Q$22</f>
        <v>0</v>
      </c>
      <c r="O93" s="140">
        <f>O92*'Fixed Data'!R$22</f>
        <v>0</v>
      </c>
      <c r="P93" s="140">
        <f>P92*'Fixed Data'!S$22</f>
        <v>0</v>
      </c>
      <c r="Q93" s="140">
        <f>Q92*'Fixed Data'!T$22</f>
        <v>0</v>
      </c>
      <c r="R93" s="140">
        <f>R92*'Fixed Data'!U$22</f>
        <v>0</v>
      </c>
      <c r="S93" s="140">
        <f>S92*'Fixed Data'!V$22</f>
        <v>0</v>
      </c>
      <c r="T93" s="140">
        <f>T92*'Fixed Data'!W$22</f>
        <v>0</v>
      </c>
      <c r="U93" s="140">
        <f>U92*'Fixed Data'!X$22</f>
        <v>0</v>
      </c>
      <c r="V93" s="140">
        <f>V92*'Fixed Data'!Y$22</f>
        <v>0</v>
      </c>
      <c r="W93" s="140">
        <f>W92*'Fixed Data'!Z$22</f>
        <v>0</v>
      </c>
      <c r="X93" s="140">
        <f>X92*'Fixed Data'!AA$22</f>
        <v>0</v>
      </c>
      <c r="Y93" s="140">
        <f>Y92*'Fixed Data'!AB$22</f>
        <v>0</v>
      </c>
      <c r="Z93" s="140">
        <f>Z92*'Fixed Data'!AC$22</f>
        <v>0</v>
      </c>
      <c r="AA93" s="140">
        <f>AA92*'Fixed Data'!AD$22</f>
        <v>0</v>
      </c>
      <c r="AB93" s="140">
        <f>AB92*'Fixed Data'!AE$22</f>
        <v>0</v>
      </c>
      <c r="AC93" s="140">
        <f>AC92*'Fixed Data'!AF$22</f>
        <v>0</v>
      </c>
      <c r="AD93" s="140">
        <f>AD92*'Fixed Data'!AG$22</f>
        <v>0</v>
      </c>
      <c r="AE93" s="140">
        <f>AE92*'Fixed Data'!AH$22</f>
        <v>0</v>
      </c>
      <c r="AF93" s="140">
        <f>AF92*'Fixed Data'!AI$22</f>
        <v>0</v>
      </c>
      <c r="AG93" s="140">
        <f>AG92*'Fixed Data'!AJ$22</f>
        <v>0</v>
      </c>
      <c r="AH93" s="140">
        <f>AH92*'Fixed Data'!AK$22</f>
        <v>0</v>
      </c>
      <c r="AI93" s="140">
        <f>AI92*'Fixed Data'!AL$22</f>
        <v>0</v>
      </c>
      <c r="AJ93" s="140">
        <f>AJ92*'Fixed Data'!AM$22</f>
        <v>0</v>
      </c>
      <c r="AK93" s="140">
        <f>AK92*'Fixed Data'!AN$22</f>
        <v>0</v>
      </c>
      <c r="AL93" s="140">
        <f>AL92*'Fixed Data'!AO$22</f>
        <v>0</v>
      </c>
      <c r="AM93" s="140">
        <f>AM92*'Fixed Data'!AP$22</f>
        <v>0</v>
      </c>
      <c r="AN93" s="140">
        <f>AN92*'Fixed Data'!AQ$22</f>
        <v>0</v>
      </c>
      <c r="AO93" s="140">
        <f>AO92*'Fixed Data'!AR$22</f>
        <v>0</v>
      </c>
      <c r="AP93" s="140">
        <f>AP92*'Fixed Data'!AS$22</f>
        <v>0</v>
      </c>
      <c r="AQ93" s="140">
        <f>AQ92*'Fixed Data'!AT$22</f>
        <v>0</v>
      </c>
      <c r="AR93" s="140">
        <f>AR92*'Fixed Data'!AU$22</f>
        <v>0</v>
      </c>
      <c r="AS93" s="140">
        <f>AS92*'Fixed Data'!AV$22</f>
        <v>0</v>
      </c>
      <c r="AT93" s="140">
        <f>AT92*'Fixed Data'!AW$22</f>
        <v>0</v>
      </c>
      <c r="AU93" s="140">
        <f>AU92*'Fixed Data'!AX$22</f>
        <v>0</v>
      </c>
      <c r="AV93" s="140">
        <f>AV92*'Fixed Data'!AY$22</f>
        <v>0</v>
      </c>
      <c r="AW93" s="140">
        <f>AW92*'Fixed Data'!AZ$22</f>
        <v>0</v>
      </c>
      <c r="AX93" s="140">
        <f>AX92*'Fixed Data'!BA$22</f>
        <v>0</v>
      </c>
      <c r="AY93" s="140">
        <f>AY92*'Fixed Data'!BB$22</f>
        <v>0</v>
      </c>
      <c r="AZ93" s="140">
        <f>AZ92*'Fixed Data'!BC$22</f>
        <v>0</v>
      </c>
      <c r="BA93" s="140">
        <f>BA92*'Fixed Data'!BD$22</f>
        <v>0</v>
      </c>
      <c r="BB93" s="140">
        <f>BB92*'Fixed Data'!BE$22</f>
        <v>0</v>
      </c>
      <c r="BC93" s="140">
        <f>BC92*'Fixed Data'!BF$22</f>
        <v>0</v>
      </c>
      <c r="BD93" s="140">
        <f>BD92*'Fixed Data'!BG$22</f>
        <v>0</v>
      </c>
      <c r="BE93" s="140">
        <f>BE92*'Fixed Data'!BH$22</f>
        <v>0</v>
      </c>
    </row>
    <row r="94" spans="1:57" ht="12.75" customHeight="1">
      <c r="A94" s="340"/>
      <c r="B94" s="36" t="s">
        <v>408</v>
      </c>
      <c r="D94" s="36" t="s">
        <v>218</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row>
    <row r="95" spans="1:57">
      <c r="A95" s="340"/>
      <c r="B95" s="36" t="s">
        <v>409</v>
      </c>
      <c r="D95" s="36" t="s">
        <v>220</v>
      </c>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row>
    <row r="96" spans="1:57" ht="17">
      <c r="A96" s="340"/>
      <c r="B96" s="36" t="s">
        <v>410</v>
      </c>
      <c r="D96" s="36" t="s">
        <v>216</v>
      </c>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row>
    <row r="97" spans="1:57" ht="17">
      <c r="A97" s="340"/>
      <c r="B97" s="36" t="s">
        <v>411</v>
      </c>
      <c r="D97" s="36" t="s">
        <v>223</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row>
    <row r="98" spans="1:57" ht="17">
      <c r="A98" s="340"/>
      <c r="B98" s="36" t="s">
        <v>412</v>
      </c>
      <c r="D98" s="36" t="s">
        <v>223</v>
      </c>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row>
    <row r="99" spans="1:57">
      <c r="A99" s="340"/>
      <c r="B99" s="36" t="s">
        <v>413</v>
      </c>
      <c r="D99" s="36" t="s">
        <v>226</v>
      </c>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row>
    <row r="100" spans="1:57" ht="16.5" thickBot="1">
      <c r="C100" s="37"/>
    </row>
    <row r="101" spans="1:57" ht="16.5" thickTop="1">
      <c r="A101" s="155"/>
      <c r="B101" s="156" t="s">
        <v>227</v>
      </c>
      <c r="C101" s="156"/>
      <c r="D101" s="156" t="s">
        <v>196</v>
      </c>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row>
    <row r="102" spans="1:57">
      <c r="C102" s="37"/>
    </row>
    <row r="103" spans="1:57">
      <c r="C103" s="37"/>
    </row>
    <row r="104" spans="1:57" ht="17">
      <c r="A104" s="158"/>
      <c r="C104" s="37"/>
    </row>
    <row r="109" spans="1:57" ht="17">
      <c r="A109" s="158">
        <v>1</v>
      </c>
      <c r="B109" s="36" t="s">
        <v>228</v>
      </c>
    </row>
    <row r="110" spans="1:57">
      <c r="B110" s="160" t="s">
        <v>229</v>
      </c>
    </row>
    <row r="111" spans="1:57">
      <c r="B111" s="36" t="s">
        <v>230</v>
      </c>
    </row>
    <row r="112" spans="1:57">
      <c r="B112" s="36" t="s">
        <v>414</v>
      </c>
    </row>
    <row r="113" spans="1:3" ht="17">
      <c r="A113" s="158">
        <v>2</v>
      </c>
      <c r="B113" s="160" t="s">
        <v>232</v>
      </c>
    </row>
    <row r="114" spans="1:3">
      <c r="C114" s="37"/>
    </row>
    <row r="179" spans="2:2">
      <c r="B179" s="94" t="s">
        <v>198</v>
      </c>
    </row>
    <row r="180" spans="2:2">
      <c r="B180" s="94" t="s">
        <v>197</v>
      </c>
    </row>
    <row r="181" spans="2:2">
      <c r="B181" s="94" t="s">
        <v>233</v>
      </c>
    </row>
    <row r="182" spans="2:2">
      <c r="B182" s="94" t="s">
        <v>234</v>
      </c>
    </row>
    <row r="183" spans="2:2">
      <c r="B183" s="94" t="s">
        <v>235</v>
      </c>
    </row>
    <row r="184" spans="2:2">
      <c r="B184" s="94" t="s">
        <v>236</v>
      </c>
    </row>
    <row r="185" spans="2:2">
      <c r="B185" s="94" t="s">
        <v>237</v>
      </c>
    </row>
    <row r="186" spans="2:2">
      <c r="B186" s="94" t="s">
        <v>238</v>
      </c>
    </row>
    <row r="187" spans="2:2">
      <c r="B187" s="94" t="s">
        <v>239</v>
      </c>
    </row>
    <row r="188" spans="2:2">
      <c r="B188" s="94" t="s">
        <v>240</v>
      </c>
    </row>
    <row r="189" spans="2:2">
      <c r="B189" s="94" t="s">
        <v>241</v>
      </c>
    </row>
    <row r="190" spans="2:2">
      <c r="B190" s="94" t="s">
        <v>242</v>
      </c>
    </row>
    <row r="191" spans="2:2">
      <c r="B191" s="94" t="s">
        <v>243</v>
      </c>
    </row>
    <row r="192" spans="2:2">
      <c r="B192" s="94" t="s">
        <v>244</v>
      </c>
    </row>
    <row r="193" spans="2:2">
      <c r="B193" s="94" t="s">
        <v>245</v>
      </c>
    </row>
    <row r="194" spans="2:2">
      <c r="B194" s="94" t="s">
        <v>246</v>
      </c>
    </row>
    <row r="195" spans="2:2">
      <c r="B195" s="94" t="s">
        <v>247</v>
      </c>
    </row>
    <row r="196" spans="2:2">
      <c r="B196" s="94" t="s">
        <v>248</v>
      </c>
    </row>
    <row r="197" spans="2:2">
      <c r="B197" s="94" t="s">
        <v>249</v>
      </c>
    </row>
    <row r="198" spans="2:2">
      <c r="B198" s="94" t="s">
        <v>250</v>
      </c>
    </row>
    <row r="199" spans="2:2">
      <c r="B199" s="94" t="s">
        <v>251</v>
      </c>
    </row>
    <row r="200" spans="2:2">
      <c r="B200" s="94" t="s">
        <v>252</v>
      </c>
    </row>
    <row r="201" spans="2:2">
      <c r="B201" s="94" t="s">
        <v>253</v>
      </c>
    </row>
    <row r="202" spans="2:2">
      <c r="B202" s="94" t="s">
        <v>254</v>
      </c>
    </row>
    <row r="203" spans="2:2">
      <c r="B203" s="94" t="s">
        <v>255</v>
      </c>
    </row>
    <row r="204" spans="2:2">
      <c r="B204" s="94" t="s">
        <v>256</v>
      </c>
    </row>
    <row r="205" spans="2:2">
      <c r="B205" s="94" t="s">
        <v>257</v>
      </c>
    </row>
    <row r="206" spans="2:2">
      <c r="B206" s="94" t="s">
        <v>258</v>
      </c>
    </row>
    <row r="207" spans="2:2">
      <c r="B207" s="94" t="s">
        <v>194</v>
      </c>
    </row>
    <row r="208" spans="2:2">
      <c r="B208" s="94" t="s">
        <v>259</v>
      </c>
    </row>
    <row r="209" spans="2:2">
      <c r="B209" s="94" t="s">
        <v>260</v>
      </c>
    </row>
    <row r="210" spans="2:2">
      <c r="B210" s="94" t="s">
        <v>261</v>
      </c>
    </row>
    <row r="211" spans="2:2">
      <c r="B211" s="94" t="s">
        <v>262</v>
      </c>
    </row>
    <row r="212" spans="2:2">
      <c r="B212" s="94" t="s">
        <v>45</v>
      </c>
    </row>
    <row r="213" spans="2:2">
      <c r="B213" s="94" t="s">
        <v>263</v>
      </c>
    </row>
    <row r="214" spans="2:2">
      <c r="B214" s="94" t="s">
        <v>264</v>
      </c>
    </row>
    <row r="215" spans="2:2">
      <c r="B215" s="94" t="s">
        <v>265</v>
      </c>
    </row>
    <row r="216" spans="2:2">
      <c r="B216" s="94" t="s">
        <v>266</v>
      </c>
    </row>
    <row r="217" spans="2:2">
      <c r="B217" s="94" t="s">
        <v>267</v>
      </c>
    </row>
    <row r="218" spans="2:2">
      <c r="B218" s="94" t="s">
        <v>268</v>
      </c>
    </row>
    <row r="219" spans="2:2">
      <c r="B219" s="94" t="s">
        <v>269</v>
      </c>
    </row>
    <row r="220" spans="2:2">
      <c r="B220" s="94" t="s">
        <v>270</v>
      </c>
    </row>
    <row r="221" spans="2:2">
      <c r="B221" s="94" t="s">
        <v>271</v>
      </c>
    </row>
    <row r="222" spans="2:2">
      <c r="B222" s="94" t="s">
        <v>272</v>
      </c>
    </row>
    <row r="223" spans="2:2">
      <c r="B223" s="94" t="s">
        <v>273</v>
      </c>
    </row>
    <row r="224" spans="2:2">
      <c r="B224" s="94" t="s">
        <v>274</v>
      </c>
    </row>
    <row r="225" spans="2:2">
      <c r="B225" s="94" t="s">
        <v>275</v>
      </c>
    </row>
    <row r="226" spans="2:2">
      <c r="B226" s="94" t="s">
        <v>276</v>
      </c>
    </row>
    <row r="227" spans="2:2">
      <c r="B227" s="94" t="s">
        <v>277</v>
      </c>
    </row>
    <row r="228" spans="2:2">
      <c r="B228" s="94" t="s">
        <v>278</v>
      </c>
    </row>
    <row r="229" spans="2:2">
      <c r="B229" s="94" t="s">
        <v>279</v>
      </c>
    </row>
    <row r="230" spans="2:2">
      <c r="B230" s="94" t="s">
        <v>280</v>
      </c>
    </row>
    <row r="231" spans="2:2">
      <c r="B231" s="94" t="s">
        <v>282</v>
      </c>
    </row>
    <row r="232" spans="2:2">
      <c r="B232" s="94" t="s">
        <v>415</v>
      </c>
    </row>
    <row r="233" spans="2:2">
      <c r="B233" s="94" t="s">
        <v>283</v>
      </c>
    </row>
    <row r="234" spans="2:2">
      <c r="B234" s="94" t="s">
        <v>284</v>
      </c>
    </row>
    <row r="235" spans="2:2">
      <c r="B235" s="94" t="s">
        <v>285</v>
      </c>
    </row>
    <row r="236" spans="2:2">
      <c r="B236" s="94" t="s">
        <v>286</v>
      </c>
    </row>
    <row r="237" spans="2:2">
      <c r="B237" s="94" t="s">
        <v>287</v>
      </c>
    </row>
    <row r="238" spans="2:2">
      <c r="B238" s="94" t="s">
        <v>288</v>
      </c>
    </row>
    <row r="239" spans="2:2">
      <c r="B239" s="94" t="s">
        <v>289</v>
      </c>
    </row>
    <row r="240" spans="2:2">
      <c r="B240" s="94" t="s">
        <v>290</v>
      </c>
    </row>
    <row r="241" spans="2:2">
      <c r="B241" s="94" t="s">
        <v>291</v>
      </c>
    </row>
    <row r="242" spans="2:2">
      <c r="B242" s="94" t="s">
        <v>292</v>
      </c>
    </row>
    <row r="243" spans="2:2">
      <c r="B243" s="94" t="s">
        <v>293</v>
      </c>
    </row>
    <row r="244" spans="2:2">
      <c r="B244" s="94" t="s">
        <v>294</v>
      </c>
    </row>
    <row r="245" spans="2:2">
      <c r="B245" s="94" t="s">
        <v>295</v>
      </c>
    </row>
    <row r="246" spans="2:2">
      <c r="B246" s="94" t="s">
        <v>296</v>
      </c>
    </row>
    <row r="247" spans="2:2">
      <c r="B247" s="94" t="s">
        <v>297</v>
      </c>
    </row>
    <row r="248" spans="2:2">
      <c r="B248" s="94" t="s">
        <v>298</v>
      </c>
    </row>
    <row r="249" spans="2:2">
      <c r="B249" s="94" t="s">
        <v>299</v>
      </c>
    </row>
    <row r="250" spans="2:2">
      <c r="B250" s="94" t="s">
        <v>300</v>
      </c>
    </row>
    <row r="251" spans="2:2">
      <c r="B251" s="94" t="s">
        <v>301</v>
      </c>
    </row>
    <row r="255" spans="2:2">
      <c r="B255" s="68"/>
    </row>
    <row r="258" spans="2:2">
      <c r="B258" s="68"/>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18:B22 B26:B29" xr:uid="{279B241B-228A-4342-B12B-5345DE36EF3F}">
      <formula1>$B$179:$B$258</formula1>
    </dataValidation>
    <dataValidation type="list" allowBlank="1" showInputMessage="1" showErrorMessage="1" sqref="B24:B25" xr:uid="{E7C20314-D1EC-442C-B6F0-740BBC452EE0}">
      <formula1>$B$179:$B$179</formula1>
    </dataValidation>
  </dataValidations>
  <hyperlinks>
    <hyperlink ref="B110" r:id="rId1" xr:uid="{3A162F70-3819-4F30-A654-56F44777D820}"/>
    <hyperlink ref="B113" r:id="rId2" xr:uid="{5C8ED9D8-ABAF-4DA0-A9A1-4120D1E35388}"/>
  </hyperlinks>
  <pageMargins left="0.7" right="0.7" top="0.75" bottom="0.75" header="0.3" footer="0.3"/>
  <pageSetup paperSize="9" orientation="portrait"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ADFC-0CA2-4ECB-ACA0-2464E443FF61}">
  <sheetPr codeName="Sheet17"/>
  <dimension ref="A1:A7"/>
  <sheetViews>
    <sheetView zoomScale="85" zoomScaleNormal="85" workbookViewId="0">
      <selection activeCell="A7" sqref="A7:AR158"/>
    </sheetView>
  </sheetViews>
  <sheetFormatPr defaultColWidth="9" defaultRowHeight="14.5"/>
  <cols>
    <col min="1" max="1" width="5.08203125" style="23" customWidth="1"/>
    <col min="2" max="2" width="56.75" style="23" customWidth="1"/>
    <col min="3" max="16384" width="9" style="23"/>
  </cols>
  <sheetData>
    <row r="1" spans="1:1" s="14" customFormat="1" ht="19.5">
      <c r="A1" s="14" t="s">
        <v>177</v>
      </c>
    </row>
    <row r="2" spans="1:1" s="14" customFormat="1" ht="19.5">
      <c r="A2" s="14" t="s">
        <v>0</v>
      </c>
    </row>
    <row r="3" spans="1:1" s="14" customFormat="1" ht="19.5">
      <c r="A3" s="161" t="s">
        <v>538</v>
      </c>
    </row>
    <row r="4" spans="1:1" s="14" customFormat="1" ht="19.5">
      <c r="A4" s="161" t="s">
        <v>417</v>
      </c>
    </row>
    <row r="5" spans="1:1" ht="18.5">
      <c r="A5" s="189"/>
    </row>
    <row r="7" spans="1:1" ht="19.5" customHeight="1"/>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EB562-63C0-4AAC-A822-C214065BAAC3}">
  <sheetPr codeName="Sheet18"/>
  <dimension ref="A1:BE258"/>
  <sheetViews>
    <sheetView zoomScale="85" zoomScaleNormal="85" workbookViewId="0"/>
  </sheetViews>
  <sheetFormatPr defaultColWidth="8" defaultRowHeight="16" outlineLevelRow="1"/>
  <cols>
    <col min="1" max="1" width="9.83203125" style="36" customWidth="1"/>
    <col min="2" max="2" width="32.33203125" style="36" customWidth="1"/>
    <col min="3" max="3" width="27.33203125" style="36" customWidth="1"/>
    <col min="4" max="4" width="22" style="36" customWidth="1"/>
    <col min="5" max="5" width="9.58203125" style="36" customWidth="1"/>
    <col min="6" max="6" width="9.08203125" style="36" customWidth="1"/>
    <col min="7" max="7" width="7.58203125" style="36" customWidth="1"/>
    <col min="8" max="8" width="8.58203125" style="36" customWidth="1"/>
    <col min="9" max="48" width="7.58203125" style="36" customWidth="1"/>
    <col min="49" max="49" width="8.58203125" style="36" bestFit="1" customWidth="1"/>
    <col min="50" max="52" width="8.08203125" style="36" bestFit="1" customWidth="1"/>
    <col min="53" max="55" width="8.58203125" style="36" bestFit="1" customWidth="1"/>
    <col min="56" max="16384" width="8" style="36"/>
  </cols>
  <sheetData>
    <row r="1" spans="1:57" s="14" customFormat="1" ht="19.5">
      <c r="A1" s="14" t="s">
        <v>539</v>
      </c>
    </row>
    <row r="2" spans="1:57" s="14" customFormat="1" ht="19.5">
      <c r="A2" s="14" t="s">
        <v>0</v>
      </c>
    </row>
    <row r="3" spans="1:57" s="14" customFormat="1" ht="19.5"/>
    <row r="4" spans="1:57" s="14" customFormat="1" ht="19.5"/>
    <row r="6" spans="1:57">
      <c r="B6" s="129" t="str">
        <f>'Option summary'!A18</f>
        <v/>
      </c>
      <c r="C6" s="129">
        <f>'Option summary'!C18</f>
        <v>0</v>
      </c>
      <c r="D6" s="129"/>
      <c r="E6" s="129"/>
      <c r="F6" s="129"/>
      <c r="G6" s="129"/>
      <c r="H6" s="129"/>
      <c r="I6" s="129"/>
      <c r="J6" s="129"/>
    </row>
    <row r="7" spans="1:57" ht="16.5" thickBot="1"/>
    <row r="8" spans="1:57" ht="32">
      <c r="B8" s="162" t="s">
        <v>304</v>
      </c>
      <c r="C8" s="163" t="s">
        <v>305</v>
      </c>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row>
    <row r="9" spans="1:57">
      <c r="B9" s="165">
        <v>10</v>
      </c>
      <c r="C9" s="166">
        <f>N87</f>
        <v>0</v>
      </c>
      <c r="E9" s="167"/>
      <c r="H9" s="168"/>
      <c r="T9" s="164"/>
    </row>
    <row r="10" spans="1:57">
      <c r="B10" s="165">
        <v>20</v>
      </c>
      <c r="C10" s="166">
        <f>X87</f>
        <v>0</v>
      </c>
    </row>
    <row r="11" spans="1:57">
      <c r="B11" s="165">
        <v>30</v>
      </c>
      <c r="C11" s="166">
        <f>AH87</f>
        <v>0</v>
      </c>
    </row>
    <row r="12" spans="1:57">
      <c r="B12" s="165">
        <v>45</v>
      </c>
      <c r="C12" s="166">
        <f>AW87</f>
        <v>0</v>
      </c>
    </row>
    <row r="13" spans="1:57">
      <c r="B13" s="169">
        <v>48</v>
      </c>
      <c r="C13" s="166">
        <f>BE87</f>
        <v>0</v>
      </c>
    </row>
    <row r="14" spans="1:57">
      <c r="B14" s="170"/>
      <c r="C14" s="166"/>
    </row>
    <row r="15" spans="1:57" ht="17" thickBot="1">
      <c r="B15" s="171" t="s">
        <v>306</v>
      </c>
      <c r="C15" s="172">
        <v>2024</v>
      </c>
      <c r="E15" s="130" t="s">
        <v>179</v>
      </c>
      <c r="F15" s="131"/>
      <c r="G15" s="131"/>
      <c r="H15" s="131"/>
      <c r="I15" s="131"/>
      <c r="J15" s="130" t="s">
        <v>180</v>
      </c>
      <c r="K15" s="131"/>
      <c r="L15" s="131"/>
      <c r="M15" s="131"/>
      <c r="N15" s="131"/>
      <c r="O15" s="130" t="s">
        <v>181</v>
      </c>
      <c r="P15" s="131"/>
      <c r="Q15" s="131"/>
      <c r="R15" s="131"/>
      <c r="S15" s="131"/>
      <c r="T15" s="130" t="s">
        <v>182</v>
      </c>
      <c r="U15" s="131"/>
      <c r="V15" s="131"/>
      <c r="W15" s="131"/>
      <c r="X15" s="131"/>
      <c r="Y15" s="130" t="s">
        <v>183</v>
      </c>
      <c r="Z15" s="131"/>
      <c r="AA15" s="131"/>
      <c r="AB15" s="131"/>
      <c r="AC15" s="132"/>
      <c r="AD15" s="130" t="s">
        <v>184</v>
      </c>
      <c r="AE15" s="131"/>
      <c r="AF15" s="131"/>
      <c r="AG15" s="132"/>
      <c r="AH15" s="130" t="s">
        <v>185</v>
      </c>
      <c r="AI15" s="131"/>
      <c r="AJ15" s="131"/>
      <c r="AK15" s="132"/>
      <c r="AL15" s="130" t="s">
        <v>186</v>
      </c>
      <c r="AM15" s="131"/>
      <c r="AN15" s="131"/>
      <c r="AO15" s="132"/>
      <c r="AP15" s="130" t="s">
        <v>187</v>
      </c>
      <c r="AQ15" s="131"/>
      <c r="AR15" s="131"/>
      <c r="AS15" s="132"/>
      <c r="AT15" s="130" t="s">
        <v>188</v>
      </c>
      <c r="AU15" s="131"/>
      <c r="AV15" s="131"/>
      <c r="AW15" s="132"/>
      <c r="AX15" s="130" t="s">
        <v>189</v>
      </c>
      <c r="AY15" s="131"/>
      <c r="AZ15" s="131"/>
      <c r="BA15" s="132"/>
      <c r="BB15" s="130" t="s">
        <v>190</v>
      </c>
      <c r="BC15" s="131"/>
      <c r="BD15" s="131"/>
      <c r="BE15" s="132"/>
    </row>
    <row r="16" spans="1:57">
      <c r="D16" s="36">
        <v>0</v>
      </c>
      <c r="E16" s="133">
        <v>1</v>
      </c>
      <c r="F16" s="134">
        <v>2</v>
      </c>
      <c r="G16" s="133">
        <v>3</v>
      </c>
      <c r="H16" s="134">
        <v>4</v>
      </c>
      <c r="I16" s="133">
        <v>5</v>
      </c>
      <c r="J16" s="134">
        <v>6</v>
      </c>
      <c r="K16" s="133">
        <v>7</v>
      </c>
      <c r="L16" s="134">
        <v>8</v>
      </c>
      <c r="M16" s="133">
        <v>9</v>
      </c>
      <c r="N16" s="134">
        <v>10</v>
      </c>
      <c r="O16" s="133">
        <v>11</v>
      </c>
      <c r="P16" s="134">
        <v>12</v>
      </c>
      <c r="Q16" s="133">
        <v>13</v>
      </c>
      <c r="R16" s="134">
        <v>14</v>
      </c>
      <c r="S16" s="133">
        <v>15</v>
      </c>
      <c r="T16" s="134">
        <v>16</v>
      </c>
      <c r="U16" s="133">
        <v>17</v>
      </c>
      <c r="V16" s="134">
        <v>18</v>
      </c>
      <c r="W16" s="133">
        <v>19</v>
      </c>
      <c r="X16" s="134">
        <v>20</v>
      </c>
      <c r="Y16" s="133">
        <v>21</v>
      </c>
      <c r="Z16" s="134">
        <v>22</v>
      </c>
      <c r="AA16" s="133">
        <v>23</v>
      </c>
      <c r="AB16" s="134">
        <v>24</v>
      </c>
      <c r="AC16" s="133">
        <v>25</v>
      </c>
      <c r="AD16" s="134">
        <v>26</v>
      </c>
      <c r="AE16" s="133">
        <v>27</v>
      </c>
      <c r="AF16" s="134">
        <v>28</v>
      </c>
      <c r="AG16" s="133">
        <v>29</v>
      </c>
      <c r="AH16" s="134">
        <v>30</v>
      </c>
      <c r="AI16" s="133">
        <v>31</v>
      </c>
      <c r="AJ16" s="134">
        <v>32</v>
      </c>
      <c r="AK16" s="133">
        <v>33</v>
      </c>
      <c r="AL16" s="134">
        <v>34</v>
      </c>
      <c r="AM16" s="133">
        <v>35</v>
      </c>
      <c r="AN16" s="134">
        <v>36</v>
      </c>
      <c r="AO16" s="133">
        <v>37</v>
      </c>
      <c r="AP16" s="134">
        <v>38</v>
      </c>
      <c r="AQ16" s="133">
        <v>39</v>
      </c>
      <c r="AR16" s="134">
        <v>40</v>
      </c>
      <c r="AS16" s="133">
        <v>41</v>
      </c>
      <c r="AT16" s="134">
        <v>42</v>
      </c>
      <c r="AU16" s="133">
        <v>43</v>
      </c>
      <c r="AV16" s="134">
        <v>44</v>
      </c>
      <c r="AW16" s="133">
        <v>45</v>
      </c>
      <c r="AX16" s="134">
        <v>46</v>
      </c>
      <c r="AY16" s="133">
        <v>47</v>
      </c>
      <c r="AZ16" s="134">
        <v>48</v>
      </c>
      <c r="BA16" s="133">
        <v>49</v>
      </c>
      <c r="BB16" s="134">
        <v>50</v>
      </c>
      <c r="BC16" s="133">
        <v>51</v>
      </c>
      <c r="BD16" s="134">
        <v>52</v>
      </c>
      <c r="BE16" s="133">
        <v>53</v>
      </c>
    </row>
    <row r="17" spans="1:57">
      <c r="C17" s="36" t="s">
        <v>191</v>
      </c>
      <c r="D17" s="36" t="s">
        <v>192</v>
      </c>
      <c r="E17" s="36">
        <v>2024</v>
      </c>
      <c r="F17" s="36">
        <v>2025</v>
      </c>
      <c r="G17" s="36">
        <v>2026</v>
      </c>
      <c r="H17" s="36">
        <v>2027</v>
      </c>
      <c r="I17" s="36">
        <v>2028</v>
      </c>
      <c r="J17" s="36">
        <v>2029</v>
      </c>
      <c r="K17" s="36">
        <v>2030</v>
      </c>
      <c r="L17" s="36">
        <v>2031</v>
      </c>
      <c r="M17" s="36">
        <v>2032</v>
      </c>
      <c r="N17" s="36">
        <v>2033</v>
      </c>
      <c r="O17" s="36">
        <v>2034</v>
      </c>
      <c r="P17" s="36">
        <v>2035</v>
      </c>
      <c r="Q17" s="36">
        <v>2036</v>
      </c>
      <c r="R17" s="36">
        <v>2037</v>
      </c>
      <c r="S17" s="36">
        <v>2038</v>
      </c>
      <c r="T17" s="36">
        <v>2039</v>
      </c>
      <c r="U17" s="36">
        <v>2040</v>
      </c>
      <c r="V17" s="36">
        <v>2041</v>
      </c>
      <c r="W17" s="36">
        <v>2042</v>
      </c>
      <c r="X17" s="36">
        <v>2043</v>
      </c>
      <c r="Y17" s="36">
        <v>2044</v>
      </c>
      <c r="Z17" s="36">
        <v>2045</v>
      </c>
      <c r="AA17" s="36">
        <v>2046</v>
      </c>
      <c r="AB17" s="36">
        <v>2047</v>
      </c>
      <c r="AC17" s="36">
        <v>2048</v>
      </c>
      <c r="AD17" s="36">
        <v>2049</v>
      </c>
      <c r="AE17" s="36">
        <v>2050</v>
      </c>
      <c r="AF17" s="36">
        <v>2051</v>
      </c>
      <c r="AG17" s="36">
        <v>2052</v>
      </c>
      <c r="AH17" s="36">
        <v>2053</v>
      </c>
      <c r="AI17" s="36">
        <v>2054</v>
      </c>
      <c r="AJ17" s="36">
        <v>2055</v>
      </c>
      <c r="AK17" s="36">
        <v>2056</v>
      </c>
      <c r="AL17" s="36">
        <v>2057</v>
      </c>
      <c r="AM17" s="36">
        <v>2058</v>
      </c>
      <c r="AN17" s="36">
        <v>2059</v>
      </c>
      <c r="AO17" s="36">
        <v>2060</v>
      </c>
      <c r="AP17" s="36">
        <v>2061</v>
      </c>
      <c r="AQ17" s="36">
        <v>2062</v>
      </c>
      <c r="AR17" s="36">
        <v>2063</v>
      </c>
      <c r="AS17" s="36">
        <v>2064</v>
      </c>
      <c r="AT17" s="36">
        <v>2065</v>
      </c>
      <c r="AU17" s="36">
        <v>2066</v>
      </c>
      <c r="AV17" s="36">
        <v>2067</v>
      </c>
      <c r="AW17" s="36">
        <v>2068</v>
      </c>
      <c r="AX17" s="36">
        <v>2069</v>
      </c>
      <c r="AY17" s="36">
        <v>2070</v>
      </c>
      <c r="AZ17" s="36">
        <v>2071</v>
      </c>
      <c r="BA17" s="36">
        <v>2072</v>
      </c>
      <c r="BB17" s="36">
        <v>2073</v>
      </c>
      <c r="BC17" s="36">
        <v>2074</v>
      </c>
      <c r="BD17" s="36">
        <v>2075</v>
      </c>
      <c r="BE17" s="36">
        <v>2076</v>
      </c>
    </row>
    <row r="18" spans="1:57">
      <c r="A18" s="334" t="s">
        <v>193</v>
      </c>
      <c r="B18" s="135" t="s">
        <v>197</v>
      </c>
      <c r="C18" s="173" t="s">
        <v>195</v>
      </c>
      <c r="D18" s="135" t="s">
        <v>196</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row>
    <row r="19" spans="1:57">
      <c r="A19" s="335"/>
      <c r="B19" s="135" t="s">
        <v>198</v>
      </c>
      <c r="C19" s="173" t="s">
        <v>195</v>
      </c>
      <c r="D19" s="135" t="s">
        <v>196</v>
      </c>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row>
    <row r="20" spans="1:57">
      <c r="A20" s="335"/>
      <c r="B20" s="135" t="s">
        <v>198</v>
      </c>
      <c r="C20" s="173" t="s">
        <v>195</v>
      </c>
      <c r="D20" s="135" t="s">
        <v>196</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row>
    <row r="21" spans="1:57">
      <c r="A21" s="335"/>
      <c r="B21" s="135" t="s">
        <v>198</v>
      </c>
      <c r="C21" s="173" t="s">
        <v>195</v>
      </c>
      <c r="D21" s="135" t="s">
        <v>196</v>
      </c>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row>
    <row r="22" spans="1:57">
      <c r="A22" s="335"/>
      <c r="B22" s="135" t="s">
        <v>198</v>
      </c>
      <c r="C22" s="173" t="s">
        <v>195</v>
      </c>
      <c r="D22" s="135" t="s">
        <v>196</v>
      </c>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row>
    <row r="23" spans="1:57" ht="16.5" thickBot="1">
      <c r="A23" s="336"/>
      <c r="B23" s="137" t="s">
        <v>199</v>
      </c>
      <c r="C23" s="174"/>
      <c r="D23" s="138" t="s">
        <v>196</v>
      </c>
      <c r="E23" s="139">
        <f>SUM(E18:E22)</f>
        <v>0</v>
      </c>
      <c r="F23" s="139">
        <f t="shared" ref="F23:BE23" si="0">SUM(F18:F22)</f>
        <v>0</v>
      </c>
      <c r="G23" s="139">
        <f t="shared" si="0"/>
        <v>0</v>
      </c>
      <c r="H23" s="139">
        <f t="shared" si="0"/>
        <v>0</v>
      </c>
      <c r="I23" s="139">
        <f t="shared" si="0"/>
        <v>0</v>
      </c>
      <c r="J23" s="139">
        <f t="shared" si="0"/>
        <v>0</v>
      </c>
      <c r="K23" s="139">
        <f t="shared" si="0"/>
        <v>0</v>
      </c>
      <c r="L23" s="139">
        <f t="shared" si="0"/>
        <v>0</v>
      </c>
      <c r="M23" s="139">
        <f t="shared" si="0"/>
        <v>0</v>
      </c>
      <c r="N23" s="139">
        <f t="shared" si="0"/>
        <v>0</v>
      </c>
      <c r="O23" s="139">
        <f t="shared" si="0"/>
        <v>0</v>
      </c>
      <c r="P23" s="139">
        <f t="shared" si="0"/>
        <v>0</v>
      </c>
      <c r="Q23" s="139">
        <f t="shared" si="0"/>
        <v>0</v>
      </c>
      <c r="R23" s="139">
        <f t="shared" si="0"/>
        <v>0</v>
      </c>
      <c r="S23" s="139">
        <f t="shared" si="0"/>
        <v>0</v>
      </c>
      <c r="T23" s="139">
        <f t="shared" si="0"/>
        <v>0</v>
      </c>
      <c r="U23" s="139">
        <f t="shared" si="0"/>
        <v>0</v>
      </c>
      <c r="V23" s="139">
        <f t="shared" si="0"/>
        <v>0</v>
      </c>
      <c r="W23" s="139">
        <f t="shared" si="0"/>
        <v>0</v>
      </c>
      <c r="X23" s="139">
        <f t="shared" si="0"/>
        <v>0</v>
      </c>
      <c r="Y23" s="139">
        <f t="shared" si="0"/>
        <v>0</v>
      </c>
      <c r="Z23" s="139">
        <f t="shared" si="0"/>
        <v>0</v>
      </c>
      <c r="AA23" s="139">
        <f t="shared" si="0"/>
        <v>0</v>
      </c>
      <c r="AB23" s="139">
        <f t="shared" si="0"/>
        <v>0</v>
      </c>
      <c r="AC23" s="139">
        <f t="shared" si="0"/>
        <v>0</v>
      </c>
      <c r="AD23" s="139">
        <f t="shared" si="0"/>
        <v>0</v>
      </c>
      <c r="AE23" s="139">
        <f t="shared" si="0"/>
        <v>0</v>
      </c>
      <c r="AF23" s="139">
        <f t="shared" si="0"/>
        <v>0</v>
      </c>
      <c r="AG23" s="139">
        <f t="shared" si="0"/>
        <v>0</v>
      </c>
      <c r="AH23" s="139">
        <f t="shared" si="0"/>
        <v>0</v>
      </c>
      <c r="AI23" s="139">
        <f t="shared" si="0"/>
        <v>0</v>
      </c>
      <c r="AJ23" s="139">
        <f t="shared" si="0"/>
        <v>0</v>
      </c>
      <c r="AK23" s="139">
        <f t="shared" si="0"/>
        <v>0</v>
      </c>
      <c r="AL23" s="139">
        <f t="shared" si="0"/>
        <v>0</v>
      </c>
      <c r="AM23" s="139">
        <f t="shared" si="0"/>
        <v>0</v>
      </c>
      <c r="AN23" s="139">
        <f t="shared" si="0"/>
        <v>0</v>
      </c>
      <c r="AO23" s="139">
        <f t="shared" si="0"/>
        <v>0</v>
      </c>
      <c r="AP23" s="139">
        <f t="shared" si="0"/>
        <v>0</v>
      </c>
      <c r="AQ23" s="139">
        <f t="shared" si="0"/>
        <v>0</v>
      </c>
      <c r="AR23" s="139">
        <f t="shared" si="0"/>
        <v>0</v>
      </c>
      <c r="AS23" s="139">
        <f t="shared" si="0"/>
        <v>0</v>
      </c>
      <c r="AT23" s="139">
        <f t="shared" si="0"/>
        <v>0</v>
      </c>
      <c r="AU23" s="139">
        <f t="shared" si="0"/>
        <v>0</v>
      </c>
      <c r="AV23" s="139">
        <f t="shared" si="0"/>
        <v>0</v>
      </c>
      <c r="AW23" s="139">
        <f t="shared" si="0"/>
        <v>0</v>
      </c>
      <c r="AX23" s="139">
        <f t="shared" si="0"/>
        <v>0</v>
      </c>
      <c r="AY23" s="139">
        <f t="shared" si="0"/>
        <v>0</v>
      </c>
      <c r="AZ23" s="139">
        <f t="shared" si="0"/>
        <v>0</v>
      </c>
      <c r="BA23" s="139">
        <f t="shared" si="0"/>
        <v>0</v>
      </c>
      <c r="BB23" s="139">
        <f t="shared" si="0"/>
        <v>0</v>
      </c>
      <c r="BC23" s="139">
        <f t="shared" si="0"/>
        <v>0</v>
      </c>
      <c r="BD23" s="139">
        <f t="shared" si="0"/>
        <v>0</v>
      </c>
      <c r="BE23" s="139">
        <f t="shared" si="0"/>
        <v>0</v>
      </c>
    </row>
    <row r="24" spans="1:57">
      <c r="A24" s="341" t="s">
        <v>312</v>
      </c>
      <c r="B24" s="135" t="s">
        <v>194</v>
      </c>
      <c r="C24" s="168"/>
      <c r="D24" s="36" t="s">
        <v>196</v>
      </c>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1:57">
      <c r="A25" s="341"/>
      <c r="B25" s="135" t="s">
        <v>197</v>
      </c>
      <c r="C25" s="168"/>
      <c r="D25" s="36" t="s">
        <v>196</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1:57">
      <c r="A26" s="341"/>
      <c r="B26" s="135" t="s">
        <v>198</v>
      </c>
      <c r="C26" s="173" t="s">
        <v>195</v>
      </c>
      <c r="D26" s="36" t="s">
        <v>196</v>
      </c>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row>
    <row r="27" spans="1:57">
      <c r="A27" s="341"/>
      <c r="B27" s="135" t="s">
        <v>198</v>
      </c>
      <c r="C27" s="173" t="s">
        <v>195</v>
      </c>
      <c r="D27" s="36" t="s">
        <v>196</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1:57">
      <c r="A28" s="341"/>
      <c r="B28" s="135" t="s">
        <v>198</v>
      </c>
      <c r="C28" s="173" t="s">
        <v>195</v>
      </c>
      <c r="D28" s="36" t="s">
        <v>196</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1:57">
      <c r="A29" s="341"/>
      <c r="B29" s="135" t="s">
        <v>198</v>
      </c>
      <c r="C29" s="173" t="s">
        <v>195</v>
      </c>
      <c r="D29" s="36" t="s">
        <v>196</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1:57">
      <c r="A30" s="342"/>
      <c r="B30" s="135" t="s">
        <v>315</v>
      </c>
      <c r="C30" s="168"/>
      <c r="D30" s="36" t="s">
        <v>196</v>
      </c>
      <c r="E30" s="176">
        <f>SUM(E24:E29)</f>
        <v>0</v>
      </c>
      <c r="F30" s="176">
        <f t="shared" ref="F30:BE30" si="1">SUM(F24:F29)</f>
        <v>0</v>
      </c>
      <c r="G30" s="176">
        <f t="shared" si="1"/>
        <v>0</v>
      </c>
      <c r="H30" s="176">
        <f t="shared" si="1"/>
        <v>0</v>
      </c>
      <c r="I30" s="176">
        <f t="shared" si="1"/>
        <v>0</v>
      </c>
      <c r="J30" s="176">
        <f t="shared" si="1"/>
        <v>0</v>
      </c>
      <c r="K30" s="176">
        <f t="shared" si="1"/>
        <v>0</v>
      </c>
      <c r="L30" s="176">
        <f t="shared" si="1"/>
        <v>0</v>
      </c>
      <c r="M30" s="176">
        <f t="shared" si="1"/>
        <v>0</v>
      </c>
      <c r="N30" s="176">
        <f t="shared" si="1"/>
        <v>0</v>
      </c>
      <c r="O30" s="176">
        <f t="shared" si="1"/>
        <v>0</v>
      </c>
      <c r="P30" s="176">
        <f t="shared" si="1"/>
        <v>0</v>
      </c>
      <c r="Q30" s="176">
        <f t="shared" si="1"/>
        <v>0</v>
      </c>
      <c r="R30" s="176">
        <f t="shared" si="1"/>
        <v>0</v>
      </c>
      <c r="S30" s="176">
        <f t="shared" si="1"/>
        <v>0</v>
      </c>
      <c r="T30" s="176">
        <f t="shared" si="1"/>
        <v>0</v>
      </c>
      <c r="U30" s="176">
        <f t="shared" si="1"/>
        <v>0</v>
      </c>
      <c r="V30" s="176">
        <f t="shared" si="1"/>
        <v>0</v>
      </c>
      <c r="W30" s="176">
        <f t="shared" si="1"/>
        <v>0</v>
      </c>
      <c r="X30" s="176">
        <f t="shared" si="1"/>
        <v>0</v>
      </c>
      <c r="Y30" s="176">
        <f t="shared" si="1"/>
        <v>0</v>
      </c>
      <c r="Z30" s="176">
        <f t="shared" si="1"/>
        <v>0</v>
      </c>
      <c r="AA30" s="176">
        <f t="shared" si="1"/>
        <v>0</v>
      </c>
      <c r="AB30" s="176">
        <f t="shared" si="1"/>
        <v>0</v>
      </c>
      <c r="AC30" s="176">
        <f t="shared" si="1"/>
        <v>0</v>
      </c>
      <c r="AD30" s="176">
        <f t="shared" si="1"/>
        <v>0</v>
      </c>
      <c r="AE30" s="176">
        <f t="shared" si="1"/>
        <v>0</v>
      </c>
      <c r="AF30" s="176">
        <f t="shared" si="1"/>
        <v>0</v>
      </c>
      <c r="AG30" s="176">
        <f t="shared" si="1"/>
        <v>0</v>
      </c>
      <c r="AH30" s="176">
        <f t="shared" si="1"/>
        <v>0</v>
      </c>
      <c r="AI30" s="176">
        <f t="shared" si="1"/>
        <v>0</v>
      </c>
      <c r="AJ30" s="176">
        <f t="shared" si="1"/>
        <v>0</v>
      </c>
      <c r="AK30" s="176">
        <f t="shared" si="1"/>
        <v>0</v>
      </c>
      <c r="AL30" s="176">
        <f t="shared" si="1"/>
        <v>0</v>
      </c>
      <c r="AM30" s="176">
        <f t="shared" si="1"/>
        <v>0</v>
      </c>
      <c r="AN30" s="176">
        <f t="shared" si="1"/>
        <v>0</v>
      </c>
      <c r="AO30" s="176">
        <f t="shared" si="1"/>
        <v>0</v>
      </c>
      <c r="AP30" s="176">
        <f t="shared" si="1"/>
        <v>0</v>
      </c>
      <c r="AQ30" s="176">
        <f t="shared" si="1"/>
        <v>0</v>
      </c>
      <c r="AR30" s="176">
        <f t="shared" si="1"/>
        <v>0</v>
      </c>
      <c r="AS30" s="176">
        <f t="shared" si="1"/>
        <v>0</v>
      </c>
      <c r="AT30" s="176">
        <f t="shared" si="1"/>
        <v>0</v>
      </c>
      <c r="AU30" s="176">
        <f t="shared" si="1"/>
        <v>0</v>
      </c>
      <c r="AV30" s="176">
        <f t="shared" si="1"/>
        <v>0</v>
      </c>
      <c r="AW30" s="176">
        <f t="shared" si="1"/>
        <v>0</v>
      </c>
      <c r="AX30" s="176">
        <f t="shared" si="1"/>
        <v>0</v>
      </c>
      <c r="AY30" s="176">
        <f t="shared" si="1"/>
        <v>0</v>
      </c>
      <c r="AZ30" s="176">
        <f t="shared" si="1"/>
        <v>0</v>
      </c>
      <c r="BA30" s="176">
        <f t="shared" si="1"/>
        <v>0</v>
      </c>
      <c r="BB30" s="176">
        <f t="shared" si="1"/>
        <v>0</v>
      </c>
      <c r="BC30" s="176">
        <f t="shared" si="1"/>
        <v>0</v>
      </c>
      <c r="BD30" s="176">
        <f t="shared" si="1"/>
        <v>0</v>
      </c>
      <c r="BE30" s="176">
        <f t="shared" si="1"/>
        <v>0</v>
      </c>
    </row>
    <row r="31" spans="1:57" ht="16.5" thickBot="1">
      <c r="A31" s="177"/>
      <c r="B31" s="178" t="s">
        <v>316</v>
      </c>
      <c r="C31" s="179" t="s">
        <v>317</v>
      </c>
      <c r="D31" s="178" t="s">
        <v>196</v>
      </c>
      <c r="E31" s="139">
        <f>E23+E30</f>
        <v>0</v>
      </c>
      <c r="F31" s="139">
        <f t="shared" ref="F31:BE31" si="2">F23+F30</f>
        <v>0</v>
      </c>
      <c r="G31" s="139">
        <f t="shared" si="2"/>
        <v>0</v>
      </c>
      <c r="H31" s="139">
        <f t="shared" si="2"/>
        <v>0</v>
      </c>
      <c r="I31" s="139">
        <f t="shared" si="2"/>
        <v>0</v>
      </c>
      <c r="J31" s="139">
        <f t="shared" si="2"/>
        <v>0</v>
      </c>
      <c r="K31" s="139">
        <f t="shared" si="2"/>
        <v>0</v>
      </c>
      <c r="L31" s="139">
        <f t="shared" si="2"/>
        <v>0</v>
      </c>
      <c r="M31" s="139">
        <f t="shared" si="2"/>
        <v>0</v>
      </c>
      <c r="N31" s="139">
        <f t="shared" si="2"/>
        <v>0</v>
      </c>
      <c r="O31" s="139">
        <f t="shared" si="2"/>
        <v>0</v>
      </c>
      <c r="P31" s="139">
        <f t="shared" si="2"/>
        <v>0</v>
      </c>
      <c r="Q31" s="139">
        <f t="shared" si="2"/>
        <v>0</v>
      </c>
      <c r="R31" s="139">
        <f t="shared" si="2"/>
        <v>0</v>
      </c>
      <c r="S31" s="139">
        <f t="shared" si="2"/>
        <v>0</v>
      </c>
      <c r="T31" s="139">
        <f t="shared" si="2"/>
        <v>0</v>
      </c>
      <c r="U31" s="139">
        <f t="shared" si="2"/>
        <v>0</v>
      </c>
      <c r="V31" s="139">
        <f t="shared" si="2"/>
        <v>0</v>
      </c>
      <c r="W31" s="139">
        <f t="shared" si="2"/>
        <v>0</v>
      </c>
      <c r="X31" s="139">
        <f t="shared" si="2"/>
        <v>0</v>
      </c>
      <c r="Y31" s="139">
        <f t="shared" si="2"/>
        <v>0</v>
      </c>
      <c r="Z31" s="139">
        <f t="shared" si="2"/>
        <v>0</v>
      </c>
      <c r="AA31" s="139">
        <f t="shared" si="2"/>
        <v>0</v>
      </c>
      <c r="AB31" s="139">
        <f t="shared" si="2"/>
        <v>0</v>
      </c>
      <c r="AC31" s="139">
        <f t="shared" si="2"/>
        <v>0</v>
      </c>
      <c r="AD31" s="139">
        <f t="shared" si="2"/>
        <v>0</v>
      </c>
      <c r="AE31" s="139">
        <f t="shared" si="2"/>
        <v>0</v>
      </c>
      <c r="AF31" s="139">
        <f t="shared" si="2"/>
        <v>0</v>
      </c>
      <c r="AG31" s="139">
        <f t="shared" si="2"/>
        <v>0</v>
      </c>
      <c r="AH31" s="139">
        <f t="shared" si="2"/>
        <v>0</v>
      </c>
      <c r="AI31" s="139">
        <f t="shared" si="2"/>
        <v>0</v>
      </c>
      <c r="AJ31" s="139">
        <f t="shared" si="2"/>
        <v>0</v>
      </c>
      <c r="AK31" s="139">
        <f t="shared" si="2"/>
        <v>0</v>
      </c>
      <c r="AL31" s="139">
        <f t="shared" si="2"/>
        <v>0</v>
      </c>
      <c r="AM31" s="139">
        <f t="shared" si="2"/>
        <v>0</v>
      </c>
      <c r="AN31" s="139">
        <f t="shared" si="2"/>
        <v>0</v>
      </c>
      <c r="AO31" s="139">
        <f t="shared" si="2"/>
        <v>0</v>
      </c>
      <c r="AP31" s="139">
        <f t="shared" si="2"/>
        <v>0</v>
      </c>
      <c r="AQ31" s="139">
        <f t="shared" si="2"/>
        <v>0</v>
      </c>
      <c r="AR31" s="139">
        <f t="shared" si="2"/>
        <v>0</v>
      </c>
      <c r="AS31" s="139">
        <f t="shared" si="2"/>
        <v>0</v>
      </c>
      <c r="AT31" s="139">
        <f t="shared" si="2"/>
        <v>0</v>
      </c>
      <c r="AU31" s="139">
        <f t="shared" si="2"/>
        <v>0</v>
      </c>
      <c r="AV31" s="139">
        <f t="shared" si="2"/>
        <v>0</v>
      </c>
      <c r="AW31" s="139">
        <f t="shared" si="2"/>
        <v>0</v>
      </c>
      <c r="AX31" s="139">
        <f t="shared" si="2"/>
        <v>0</v>
      </c>
      <c r="AY31" s="139">
        <f t="shared" si="2"/>
        <v>0</v>
      </c>
      <c r="AZ31" s="139">
        <f t="shared" si="2"/>
        <v>0</v>
      </c>
      <c r="BA31" s="139">
        <f t="shared" si="2"/>
        <v>0</v>
      </c>
      <c r="BB31" s="139">
        <f t="shared" si="2"/>
        <v>0</v>
      </c>
      <c r="BC31" s="139">
        <f t="shared" si="2"/>
        <v>0</v>
      </c>
      <c r="BD31" s="139">
        <f t="shared" si="2"/>
        <v>0</v>
      </c>
      <c r="BE31" s="139">
        <f t="shared" si="2"/>
        <v>0</v>
      </c>
    </row>
    <row r="32" spans="1:57">
      <c r="A32" s="180"/>
      <c r="B32" s="36" t="s">
        <v>318</v>
      </c>
      <c r="C32" s="168" t="s">
        <v>319</v>
      </c>
      <c r="D32" s="36" t="s">
        <v>223</v>
      </c>
      <c r="E32" s="181">
        <v>0.7</v>
      </c>
      <c r="F32" s="181">
        <v>0.7</v>
      </c>
      <c r="G32" s="181">
        <v>0.7</v>
      </c>
      <c r="H32" s="181">
        <v>0.7</v>
      </c>
      <c r="I32" s="181">
        <v>0.7</v>
      </c>
      <c r="J32" s="181">
        <v>0.7</v>
      </c>
      <c r="K32" s="181">
        <v>0.7</v>
      </c>
      <c r="L32" s="181">
        <v>0.7</v>
      </c>
      <c r="M32" s="181">
        <v>0.7</v>
      </c>
      <c r="N32" s="181">
        <v>0.7</v>
      </c>
      <c r="O32" s="181">
        <v>0.7</v>
      </c>
      <c r="P32" s="181">
        <v>0.7</v>
      </c>
      <c r="Q32" s="181">
        <v>0.7</v>
      </c>
      <c r="R32" s="181">
        <v>0.7</v>
      </c>
      <c r="S32" s="181">
        <v>0.7</v>
      </c>
      <c r="T32" s="181">
        <v>0.7</v>
      </c>
      <c r="U32" s="181">
        <v>0.7</v>
      </c>
      <c r="V32" s="181">
        <v>0.7</v>
      </c>
      <c r="W32" s="181">
        <v>0.7</v>
      </c>
      <c r="X32" s="181">
        <v>0.7</v>
      </c>
      <c r="Y32" s="181">
        <v>0.7</v>
      </c>
      <c r="Z32" s="181">
        <v>0.7</v>
      </c>
      <c r="AA32" s="181">
        <v>0.7</v>
      </c>
      <c r="AB32" s="181">
        <v>0.7</v>
      </c>
      <c r="AC32" s="181">
        <v>0.7</v>
      </c>
      <c r="AD32" s="181">
        <v>0.7</v>
      </c>
      <c r="AE32" s="181">
        <v>0.7</v>
      </c>
      <c r="AF32" s="181">
        <v>0.7</v>
      </c>
      <c r="AG32" s="181">
        <v>0.7</v>
      </c>
      <c r="AH32" s="181">
        <v>0.7</v>
      </c>
      <c r="AI32" s="181">
        <v>0.7</v>
      </c>
      <c r="AJ32" s="181">
        <v>0.7</v>
      </c>
      <c r="AK32" s="181">
        <v>0.7</v>
      </c>
      <c r="AL32" s="181">
        <v>0.7</v>
      </c>
      <c r="AM32" s="181">
        <v>0.7</v>
      </c>
      <c r="AN32" s="181">
        <v>0.7</v>
      </c>
      <c r="AO32" s="181">
        <v>0.7</v>
      </c>
      <c r="AP32" s="181">
        <v>0.7</v>
      </c>
      <c r="AQ32" s="181">
        <v>0.7</v>
      </c>
      <c r="AR32" s="181">
        <v>0.7</v>
      </c>
      <c r="AS32" s="181">
        <v>0.7</v>
      </c>
      <c r="AT32" s="181">
        <v>0.7</v>
      </c>
      <c r="AU32" s="181">
        <v>0.7</v>
      </c>
      <c r="AV32" s="181">
        <v>0.7</v>
      </c>
      <c r="AW32" s="181">
        <v>0.7</v>
      </c>
    </row>
    <row r="33" spans="1:57">
      <c r="A33" s="180"/>
      <c r="B33" s="36" t="s">
        <v>320</v>
      </c>
      <c r="C33" s="36" t="s">
        <v>321</v>
      </c>
      <c r="D33" s="36" t="s">
        <v>196</v>
      </c>
      <c r="E33" s="140">
        <f>E31*E32</f>
        <v>0</v>
      </c>
      <c r="F33" s="140">
        <f t="shared" ref="F33:AW33" si="3">F31*F32</f>
        <v>0</v>
      </c>
      <c r="G33" s="140">
        <f t="shared" si="3"/>
        <v>0</v>
      </c>
      <c r="H33" s="140">
        <f t="shared" si="3"/>
        <v>0</v>
      </c>
      <c r="I33" s="140">
        <f t="shared" si="3"/>
        <v>0</v>
      </c>
      <c r="J33" s="140">
        <f t="shared" si="3"/>
        <v>0</v>
      </c>
      <c r="K33" s="140">
        <f t="shared" si="3"/>
        <v>0</v>
      </c>
      <c r="L33" s="140">
        <f t="shared" si="3"/>
        <v>0</v>
      </c>
      <c r="M33" s="140">
        <f t="shared" si="3"/>
        <v>0</v>
      </c>
      <c r="N33" s="140">
        <f t="shared" si="3"/>
        <v>0</v>
      </c>
      <c r="O33" s="140">
        <f t="shared" si="3"/>
        <v>0</v>
      </c>
      <c r="P33" s="140">
        <f t="shared" si="3"/>
        <v>0</v>
      </c>
      <c r="Q33" s="140">
        <f t="shared" si="3"/>
        <v>0</v>
      </c>
      <c r="R33" s="140">
        <f t="shared" si="3"/>
        <v>0</v>
      </c>
      <c r="S33" s="140">
        <f t="shared" si="3"/>
        <v>0</v>
      </c>
      <c r="T33" s="140">
        <f t="shared" si="3"/>
        <v>0</v>
      </c>
      <c r="U33" s="140">
        <f t="shared" si="3"/>
        <v>0</v>
      </c>
      <c r="V33" s="140">
        <f t="shared" si="3"/>
        <v>0</v>
      </c>
      <c r="W33" s="140">
        <f t="shared" si="3"/>
        <v>0</v>
      </c>
      <c r="X33" s="140">
        <f t="shared" si="3"/>
        <v>0</v>
      </c>
      <c r="Y33" s="140">
        <f t="shared" si="3"/>
        <v>0</v>
      </c>
      <c r="Z33" s="140">
        <f t="shared" si="3"/>
        <v>0</v>
      </c>
      <c r="AA33" s="140">
        <f t="shared" si="3"/>
        <v>0</v>
      </c>
      <c r="AB33" s="140">
        <f t="shared" si="3"/>
        <v>0</v>
      </c>
      <c r="AC33" s="140">
        <f t="shared" si="3"/>
        <v>0</v>
      </c>
      <c r="AD33" s="140">
        <f t="shared" si="3"/>
        <v>0</v>
      </c>
      <c r="AE33" s="140">
        <f t="shared" si="3"/>
        <v>0</v>
      </c>
      <c r="AF33" s="140">
        <f t="shared" si="3"/>
        <v>0</v>
      </c>
      <c r="AG33" s="140">
        <f t="shared" si="3"/>
        <v>0</v>
      </c>
      <c r="AH33" s="140">
        <f t="shared" si="3"/>
        <v>0</v>
      </c>
      <c r="AI33" s="140">
        <f t="shared" si="3"/>
        <v>0</v>
      </c>
      <c r="AJ33" s="140">
        <f t="shared" si="3"/>
        <v>0</v>
      </c>
      <c r="AK33" s="140">
        <f t="shared" si="3"/>
        <v>0</v>
      </c>
      <c r="AL33" s="140">
        <f t="shared" si="3"/>
        <v>0</v>
      </c>
      <c r="AM33" s="140">
        <f t="shared" si="3"/>
        <v>0</v>
      </c>
      <c r="AN33" s="140">
        <f t="shared" si="3"/>
        <v>0</v>
      </c>
      <c r="AO33" s="140">
        <f t="shared" si="3"/>
        <v>0</v>
      </c>
      <c r="AP33" s="140">
        <f t="shared" si="3"/>
        <v>0</v>
      </c>
      <c r="AQ33" s="140">
        <f t="shared" si="3"/>
        <v>0</v>
      </c>
      <c r="AR33" s="140">
        <f t="shared" si="3"/>
        <v>0</v>
      </c>
      <c r="AS33" s="140">
        <f t="shared" si="3"/>
        <v>0</v>
      </c>
      <c r="AT33" s="140">
        <f t="shared" si="3"/>
        <v>0</v>
      </c>
      <c r="AU33" s="140">
        <f t="shared" si="3"/>
        <v>0</v>
      </c>
      <c r="AV33" s="140">
        <f t="shared" si="3"/>
        <v>0</v>
      </c>
      <c r="AW33" s="140">
        <f t="shared" si="3"/>
        <v>0</v>
      </c>
      <c r="AX33" s="140"/>
      <c r="AY33" s="140"/>
      <c r="AZ33" s="140"/>
      <c r="BA33" s="140"/>
      <c r="BB33" s="140"/>
      <c r="BC33" s="140"/>
      <c r="BD33" s="140"/>
    </row>
    <row r="34" spans="1:57" ht="16.149999999999999" customHeight="1">
      <c r="A34" s="180"/>
      <c r="B34" s="36" t="s">
        <v>322</v>
      </c>
      <c r="C34" s="36" t="s">
        <v>323</v>
      </c>
      <c r="D34" s="36" t="s">
        <v>196</v>
      </c>
      <c r="E34" s="140">
        <f>E31-E33</f>
        <v>0</v>
      </c>
      <c r="F34" s="140">
        <f t="shared" ref="F34:AW34" si="4">F31-F33</f>
        <v>0</v>
      </c>
      <c r="G34" s="140">
        <f t="shared" si="4"/>
        <v>0</v>
      </c>
      <c r="H34" s="140">
        <f t="shared" si="4"/>
        <v>0</v>
      </c>
      <c r="I34" s="140">
        <f t="shared" si="4"/>
        <v>0</v>
      </c>
      <c r="J34" s="140">
        <f t="shared" si="4"/>
        <v>0</v>
      </c>
      <c r="K34" s="140">
        <f t="shared" si="4"/>
        <v>0</v>
      </c>
      <c r="L34" s="140">
        <f t="shared" si="4"/>
        <v>0</v>
      </c>
      <c r="M34" s="140">
        <f t="shared" si="4"/>
        <v>0</v>
      </c>
      <c r="N34" s="140">
        <f t="shared" si="4"/>
        <v>0</v>
      </c>
      <c r="O34" s="140">
        <f t="shared" si="4"/>
        <v>0</v>
      </c>
      <c r="P34" s="140">
        <f t="shared" si="4"/>
        <v>0</v>
      </c>
      <c r="Q34" s="140">
        <f t="shared" si="4"/>
        <v>0</v>
      </c>
      <c r="R34" s="140">
        <f t="shared" si="4"/>
        <v>0</v>
      </c>
      <c r="S34" s="140">
        <f t="shared" si="4"/>
        <v>0</v>
      </c>
      <c r="T34" s="140">
        <f t="shared" si="4"/>
        <v>0</v>
      </c>
      <c r="U34" s="140">
        <f t="shared" si="4"/>
        <v>0</v>
      </c>
      <c r="V34" s="140">
        <f t="shared" si="4"/>
        <v>0</v>
      </c>
      <c r="W34" s="140">
        <f t="shared" si="4"/>
        <v>0</v>
      </c>
      <c r="X34" s="140">
        <f t="shared" si="4"/>
        <v>0</v>
      </c>
      <c r="Y34" s="140">
        <f t="shared" si="4"/>
        <v>0</v>
      </c>
      <c r="Z34" s="140">
        <f t="shared" si="4"/>
        <v>0</v>
      </c>
      <c r="AA34" s="140">
        <f t="shared" si="4"/>
        <v>0</v>
      </c>
      <c r="AB34" s="140">
        <f t="shared" si="4"/>
        <v>0</v>
      </c>
      <c r="AC34" s="140">
        <f t="shared" si="4"/>
        <v>0</v>
      </c>
      <c r="AD34" s="140">
        <f t="shared" si="4"/>
        <v>0</v>
      </c>
      <c r="AE34" s="140">
        <f t="shared" si="4"/>
        <v>0</v>
      </c>
      <c r="AF34" s="140">
        <f t="shared" si="4"/>
        <v>0</v>
      </c>
      <c r="AG34" s="140">
        <f t="shared" si="4"/>
        <v>0</v>
      </c>
      <c r="AH34" s="140">
        <f t="shared" si="4"/>
        <v>0</v>
      </c>
      <c r="AI34" s="140">
        <f t="shared" si="4"/>
        <v>0</v>
      </c>
      <c r="AJ34" s="140">
        <f t="shared" si="4"/>
        <v>0</v>
      </c>
      <c r="AK34" s="140">
        <f t="shared" si="4"/>
        <v>0</v>
      </c>
      <c r="AL34" s="140">
        <f t="shared" si="4"/>
        <v>0</v>
      </c>
      <c r="AM34" s="140">
        <f t="shared" si="4"/>
        <v>0</v>
      </c>
      <c r="AN34" s="140">
        <f t="shared" si="4"/>
        <v>0</v>
      </c>
      <c r="AO34" s="140">
        <f t="shared" si="4"/>
        <v>0</v>
      </c>
      <c r="AP34" s="140">
        <f t="shared" si="4"/>
        <v>0</v>
      </c>
      <c r="AQ34" s="140">
        <f t="shared" si="4"/>
        <v>0</v>
      </c>
      <c r="AR34" s="140">
        <f t="shared" si="4"/>
        <v>0</v>
      </c>
      <c r="AS34" s="140">
        <f t="shared" si="4"/>
        <v>0</v>
      </c>
      <c r="AT34" s="140">
        <f t="shared" si="4"/>
        <v>0</v>
      </c>
      <c r="AU34" s="140">
        <f t="shared" si="4"/>
        <v>0</v>
      </c>
      <c r="AV34" s="140">
        <f t="shared" si="4"/>
        <v>0</v>
      </c>
      <c r="AW34" s="140">
        <f t="shared" si="4"/>
        <v>0</v>
      </c>
      <c r="AX34" s="140"/>
      <c r="AY34" s="140"/>
      <c r="AZ34" s="140"/>
      <c r="BA34" s="140"/>
      <c r="BB34" s="140"/>
      <c r="BC34" s="140"/>
      <c r="BD34" s="140"/>
    </row>
    <row r="35" spans="1:57" ht="16.5" hidden="1" customHeight="1" outlineLevel="1">
      <c r="A35" s="180"/>
      <c r="B35" s="36" t="s">
        <v>324</v>
      </c>
      <c r="C35" s="36" t="s">
        <v>325</v>
      </c>
      <c r="D35" s="36" t="s">
        <v>196</v>
      </c>
      <c r="F35" s="140">
        <f>$E$33/'Fixed Data'!$E$13</f>
        <v>0</v>
      </c>
      <c r="G35" s="140">
        <f>$E$33/'Fixed Data'!$E$13</f>
        <v>0</v>
      </c>
      <c r="H35" s="140">
        <f>$E$33/'Fixed Data'!$E$13</f>
        <v>0</v>
      </c>
      <c r="I35" s="140">
        <f>$E$33/'Fixed Data'!$E$13</f>
        <v>0</v>
      </c>
      <c r="J35" s="140">
        <f>$E$33/'Fixed Data'!$E$13</f>
        <v>0</v>
      </c>
      <c r="K35" s="140">
        <f>$E$33/'Fixed Data'!$E$13</f>
        <v>0</v>
      </c>
      <c r="L35" s="140">
        <f>$E$33/'Fixed Data'!$E$13</f>
        <v>0</v>
      </c>
      <c r="M35" s="140">
        <f>$E$33/'Fixed Data'!$E$13</f>
        <v>0</v>
      </c>
      <c r="N35" s="140">
        <f>$E$33/'Fixed Data'!$E$13</f>
        <v>0</v>
      </c>
      <c r="O35" s="140">
        <f>$E$33/'Fixed Data'!$E$13</f>
        <v>0</v>
      </c>
      <c r="P35" s="140">
        <f>$E$33/'Fixed Data'!$E$13</f>
        <v>0</v>
      </c>
      <c r="Q35" s="140">
        <f>$E$33/'Fixed Data'!$E$13</f>
        <v>0</v>
      </c>
      <c r="R35" s="140">
        <f>$E$33/'Fixed Data'!$E$13</f>
        <v>0</v>
      </c>
      <c r="S35" s="140">
        <f>$E$33/'Fixed Data'!$E$13</f>
        <v>0</v>
      </c>
      <c r="T35" s="140">
        <f>$E$33/'Fixed Data'!$E$13</f>
        <v>0</v>
      </c>
      <c r="U35" s="140">
        <f>$E$33/'Fixed Data'!$E$13</f>
        <v>0</v>
      </c>
      <c r="V35" s="140">
        <f>$E$33/'Fixed Data'!$E$13</f>
        <v>0</v>
      </c>
      <c r="W35" s="140">
        <f>$E$33/'Fixed Data'!$E$13</f>
        <v>0</v>
      </c>
      <c r="X35" s="140">
        <f>$E$33/'Fixed Data'!$E$13</f>
        <v>0</v>
      </c>
      <c r="Y35" s="140">
        <f>$E$33/'Fixed Data'!$E$13</f>
        <v>0</v>
      </c>
      <c r="Z35" s="140">
        <f>$E$33/'Fixed Data'!$E$13</f>
        <v>0</v>
      </c>
      <c r="AA35" s="140">
        <f>$E$33/'Fixed Data'!$E$13</f>
        <v>0</v>
      </c>
      <c r="AB35" s="140">
        <f>$E$33/'Fixed Data'!$E$13</f>
        <v>0</v>
      </c>
      <c r="AC35" s="140">
        <f>$E$33/'Fixed Data'!$E$13</f>
        <v>0</v>
      </c>
      <c r="AD35" s="140">
        <f>$E$33/'Fixed Data'!$E$13</f>
        <v>0</v>
      </c>
      <c r="AE35" s="140">
        <f>$E$33/'Fixed Data'!$E$13</f>
        <v>0</v>
      </c>
      <c r="AF35" s="140">
        <f>$E$33/'Fixed Data'!$E$13</f>
        <v>0</v>
      </c>
      <c r="AG35" s="140">
        <f>$E$33/'Fixed Data'!$E$13</f>
        <v>0</v>
      </c>
      <c r="AH35" s="140">
        <f>$E$33/'Fixed Data'!$E$13</f>
        <v>0</v>
      </c>
      <c r="AI35" s="140">
        <f>$E$33/'Fixed Data'!$E$13</f>
        <v>0</v>
      </c>
      <c r="AJ35" s="140">
        <f>$E$33/'Fixed Data'!$E$13</f>
        <v>0</v>
      </c>
      <c r="AK35" s="140">
        <f>$E$33/'Fixed Data'!$E$13</f>
        <v>0</v>
      </c>
      <c r="AL35" s="140">
        <f>$E$33/'Fixed Data'!$E$13</f>
        <v>0</v>
      </c>
      <c r="AM35" s="140">
        <f>$E$33/'Fixed Data'!$E$13</f>
        <v>0</v>
      </c>
      <c r="AN35" s="140">
        <f>$E$33/'Fixed Data'!$E$13</f>
        <v>0</v>
      </c>
      <c r="AO35" s="140">
        <f>$E$33/'Fixed Data'!$E$13</f>
        <v>0</v>
      </c>
      <c r="AP35" s="140">
        <f>$E$33/'Fixed Data'!$E$13</f>
        <v>0</v>
      </c>
      <c r="AQ35" s="140">
        <f>$E$33/'Fixed Data'!$E$13</f>
        <v>0</v>
      </c>
      <c r="AR35" s="140">
        <f>$E$33/'Fixed Data'!$E$13</f>
        <v>0</v>
      </c>
      <c r="AS35" s="140">
        <f>$E$33/'Fixed Data'!$E$13</f>
        <v>0</v>
      </c>
      <c r="AT35" s="140">
        <f>$E$33/'Fixed Data'!$E$13</f>
        <v>0</v>
      </c>
      <c r="AU35" s="140">
        <f>$E$33/'Fixed Data'!$E$13</f>
        <v>0</v>
      </c>
      <c r="AV35" s="140">
        <f>$E$33/'Fixed Data'!$E$13</f>
        <v>0</v>
      </c>
      <c r="AW35" s="140">
        <f>$E$33/'Fixed Data'!$E$13</f>
        <v>0</v>
      </c>
      <c r="AX35" s="140">
        <f>$E$33/'Fixed Data'!$E$13</f>
        <v>0</v>
      </c>
      <c r="AY35" s="140"/>
      <c r="AZ35" s="140"/>
      <c r="BA35" s="140"/>
      <c r="BB35" s="140"/>
      <c r="BC35" s="140"/>
      <c r="BD35" s="140"/>
    </row>
    <row r="36" spans="1:57" ht="16.5" hidden="1" customHeight="1" outlineLevel="1">
      <c r="A36" s="180"/>
      <c r="B36" s="36" t="s">
        <v>326</v>
      </c>
      <c r="C36" s="36" t="s">
        <v>327</v>
      </c>
      <c r="D36" s="36" t="s">
        <v>196</v>
      </c>
      <c r="F36" s="140"/>
      <c r="G36" s="140">
        <f>$F$33/'Fixed Data'!$E$13</f>
        <v>0</v>
      </c>
      <c r="H36" s="140">
        <f>$F$33/'Fixed Data'!$E$13</f>
        <v>0</v>
      </c>
      <c r="I36" s="140">
        <f>$F$33/'Fixed Data'!$E$13</f>
        <v>0</v>
      </c>
      <c r="J36" s="140">
        <f>$F$33/'Fixed Data'!$E$13</f>
        <v>0</v>
      </c>
      <c r="K36" s="140">
        <f>$F$33/'Fixed Data'!$E$13</f>
        <v>0</v>
      </c>
      <c r="L36" s="140">
        <f>$F$33/'Fixed Data'!$E$13</f>
        <v>0</v>
      </c>
      <c r="M36" s="140">
        <f>$F$33/'Fixed Data'!$E$13</f>
        <v>0</v>
      </c>
      <c r="N36" s="140">
        <f>$F$33/'Fixed Data'!$E$13</f>
        <v>0</v>
      </c>
      <c r="O36" s="140">
        <f>$F$33/'Fixed Data'!$E$13</f>
        <v>0</v>
      </c>
      <c r="P36" s="140">
        <f>$F$33/'Fixed Data'!$E$13</f>
        <v>0</v>
      </c>
      <c r="Q36" s="140">
        <f>$F$33/'Fixed Data'!$E$13</f>
        <v>0</v>
      </c>
      <c r="R36" s="140">
        <f>$F$33/'Fixed Data'!$E$13</f>
        <v>0</v>
      </c>
      <c r="S36" s="140">
        <f>$F$33/'Fixed Data'!$E$13</f>
        <v>0</v>
      </c>
      <c r="T36" s="140">
        <f>$F$33/'Fixed Data'!$E$13</f>
        <v>0</v>
      </c>
      <c r="U36" s="140">
        <f>$F$33/'Fixed Data'!$E$13</f>
        <v>0</v>
      </c>
      <c r="V36" s="140">
        <f>$F$33/'Fixed Data'!$E$13</f>
        <v>0</v>
      </c>
      <c r="W36" s="140">
        <f>$F$33/'Fixed Data'!$E$13</f>
        <v>0</v>
      </c>
      <c r="X36" s="140">
        <f>$F$33/'Fixed Data'!$E$13</f>
        <v>0</v>
      </c>
      <c r="Y36" s="140">
        <f>$F$33/'Fixed Data'!$E$13</f>
        <v>0</v>
      </c>
      <c r="Z36" s="140">
        <f>$F$33/'Fixed Data'!$E$13</f>
        <v>0</v>
      </c>
      <c r="AA36" s="140">
        <f>$F$33/'Fixed Data'!$E$13</f>
        <v>0</v>
      </c>
      <c r="AB36" s="140">
        <f>$F$33/'Fixed Data'!$E$13</f>
        <v>0</v>
      </c>
      <c r="AC36" s="140">
        <f>$F$33/'Fixed Data'!$E$13</f>
        <v>0</v>
      </c>
      <c r="AD36" s="140">
        <f>$F$33/'Fixed Data'!$E$13</f>
        <v>0</v>
      </c>
      <c r="AE36" s="140">
        <f>$F$33/'Fixed Data'!$E$13</f>
        <v>0</v>
      </c>
      <c r="AF36" s="140">
        <f>$F$33/'Fixed Data'!$E$13</f>
        <v>0</v>
      </c>
      <c r="AG36" s="140">
        <f>$F$33/'Fixed Data'!$E$13</f>
        <v>0</v>
      </c>
      <c r="AH36" s="140">
        <f>$F$33/'Fixed Data'!$E$13</f>
        <v>0</v>
      </c>
      <c r="AI36" s="140">
        <f>$F$33/'Fixed Data'!$E$13</f>
        <v>0</v>
      </c>
      <c r="AJ36" s="140">
        <f>$F$33/'Fixed Data'!$E$13</f>
        <v>0</v>
      </c>
      <c r="AK36" s="140">
        <f>$F$33/'Fixed Data'!$E$13</f>
        <v>0</v>
      </c>
      <c r="AL36" s="140">
        <f>$F$33/'Fixed Data'!$E$13</f>
        <v>0</v>
      </c>
      <c r="AM36" s="140">
        <f>$F$33/'Fixed Data'!$E$13</f>
        <v>0</v>
      </c>
      <c r="AN36" s="140">
        <f>$F$33/'Fixed Data'!$E$13</f>
        <v>0</v>
      </c>
      <c r="AO36" s="140">
        <f>$F$33/'Fixed Data'!$E$13</f>
        <v>0</v>
      </c>
      <c r="AP36" s="140">
        <f>$F$33/'Fixed Data'!$E$13</f>
        <v>0</v>
      </c>
      <c r="AQ36" s="140">
        <f>$F$33/'Fixed Data'!$E$13</f>
        <v>0</v>
      </c>
      <c r="AR36" s="140">
        <f>$F$33/'Fixed Data'!$E$13</f>
        <v>0</v>
      </c>
      <c r="AS36" s="140">
        <f>$F$33/'Fixed Data'!$E$13</f>
        <v>0</v>
      </c>
      <c r="AT36" s="140">
        <f>$F$33/'Fixed Data'!$E$13</f>
        <v>0</v>
      </c>
      <c r="AU36" s="140">
        <f>$F$33/'Fixed Data'!$E$13</f>
        <v>0</v>
      </c>
      <c r="AV36" s="140">
        <f>$F$33/'Fixed Data'!$E$13</f>
        <v>0</v>
      </c>
      <c r="AW36" s="140">
        <f>$F$33/'Fixed Data'!$E$13</f>
        <v>0</v>
      </c>
      <c r="AX36" s="140">
        <f>$F$33/'Fixed Data'!$E$13</f>
        <v>0</v>
      </c>
      <c r="AY36" s="140">
        <f>$F$33/'Fixed Data'!$E$13</f>
        <v>0</v>
      </c>
      <c r="AZ36" s="140"/>
      <c r="BA36" s="140"/>
      <c r="BB36" s="140"/>
      <c r="BC36" s="140"/>
      <c r="BD36" s="140"/>
    </row>
    <row r="37" spans="1:57" ht="16.5" hidden="1" customHeight="1" outlineLevel="1">
      <c r="A37" s="180"/>
      <c r="B37" s="36" t="s">
        <v>328</v>
      </c>
      <c r="C37" s="36" t="s">
        <v>329</v>
      </c>
      <c r="D37" s="36" t="s">
        <v>196</v>
      </c>
      <c r="F37" s="140"/>
      <c r="G37" s="140"/>
      <c r="H37" s="140">
        <f>$G$33/'Fixed Data'!$E$13</f>
        <v>0</v>
      </c>
      <c r="I37" s="140">
        <f>$G$33/'Fixed Data'!$E$13</f>
        <v>0</v>
      </c>
      <c r="J37" s="140">
        <f>$G$33/'Fixed Data'!$E$13</f>
        <v>0</v>
      </c>
      <c r="K37" s="140">
        <f>$G$33/'Fixed Data'!$E$13</f>
        <v>0</v>
      </c>
      <c r="L37" s="140">
        <f>$G$33/'Fixed Data'!$E$13</f>
        <v>0</v>
      </c>
      <c r="M37" s="140">
        <f>$G$33/'Fixed Data'!$E$13</f>
        <v>0</v>
      </c>
      <c r="N37" s="140">
        <f>$G$33/'Fixed Data'!$E$13</f>
        <v>0</v>
      </c>
      <c r="O37" s="140">
        <f>$G$33/'Fixed Data'!$E$13</f>
        <v>0</v>
      </c>
      <c r="P37" s="140">
        <f>$G$33/'Fixed Data'!$E$13</f>
        <v>0</v>
      </c>
      <c r="Q37" s="140">
        <f>$G$33/'Fixed Data'!$E$13</f>
        <v>0</v>
      </c>
      <c r="R37" s="140">
        <f>$G$33/'Fixed Data'!$E$13</f>
        <v>0</v>
      </c>
      <c r="S37" s="140">
        <f>$G$33/'Fixed Data'!$E$13</f>
        <v>0</v>
      </c>
      <c r="T37" s="140">
        <f>$G$33/'Fixed Data'!$E$13</f>
        <v>0</v>
      </c>
      <c r="U37" s="140">
        <f>$G$33/'Fixed Data'!$E$13</f>
        <v>0</v>
      </c>
      <c r="V37" s="140">
        <f>$G$33/'Fixed Data'!$E$13</f>
        <v>0</v>
      </c>
      <c r="W37" s="140">
        <f>$G$33/'Fixed Data'!$E$13</f>
        <v>0</v>
      </c>
      <c r="X37" s="140">
        <f>$G$33/'Fixed Data'!$E$13</f>
        <v>0</v>
      </c>
      <c r="Y37" s="140">
        <f>$G$33/'Fixed Data'!$E$13</f>
        <v>0</v>
      </c>
      <c r="Z37" s="140">
        <f>$G$33/'Fixed Data'!$E$13</f>
        <v>0</v>
      </c>
      <c r="AA37" s="140">
        <f>$G$33/'Fixed Data'!$E$13</f>
        <v>0</v>
      </c>
      <c r="AB37" s="140">
        <f>$G$33/'Fixed Data'!$E$13</f>
        <v>0</v>
      </c>
      <c r="AC37" s="140">
        <f>$G$33/'Fixed Data'!$E$13</f>
        <v>0</v>
      </c>
      <c r="AD37" s="140">
        <f>$G$33/'Fixed Data'!$E$13</f>
        <v>0</v>
      </c>
      <c r="AE37" s="140">
        <f>$G$33/'Fixed Data'!$E$13</f>
        <v>0</v>
      </c>
      <c r="AF37" s="140">
        <f>$G$33/'Fixed Data'!$E$13</f>
        <v>0</v>
      </c>
      <c r="AG37" s="140">
        <f>$G$33/'Fixed Data'!$E$13</f>
        <v>0</v>
      </c>
      <c r="AH37" s="140">
        <f>$G$33/'Fixed Data'!$E$13</f>
        <v>0</v>
      </c>
      <c r="AI37" s="140">
        <f>$G$33/'Fixed Data'!$E$13</f>
        <v>0</v>
      </c>
      <c r="AJ37" s="140">
        <f>$G$33/'Fixed Data'!$E$13</f>
        <v>0</v>
      </c>
      <c r="AK37" s="140">
        <f>$G$33/'Fixed Data'!$E$13</f>
        <v>0</v>
      </c>
      <c r="AL37" s="140">
        <f>$G$33/'Fixed Data'!$E$13</f>
        <v>0</v>
      </c>
      <c r="AM37" s="140">
        <f>$G$33/'Fixed Data'!$E$13</f>
        <v>0</v>
      </c>
      <c r="AN37" s="140">
        <f>$G$33/'Fixed Data'!$E$13</f>
        <v>0</v>
      </c>
      <c r="AO37" s="140">
        <f>$G$33/'Fixed Data'!$E$13</f>
        <v>0</v>
      </c>
      <c r="AP37" s="140">
        <f>$G$33/'Fixed Data'!$E$13</f>
        <v>0</v>
      </c>
      <c r="AQ37" s="140">
        <f>$G$33/'Fixed Data'!$E$13</f>
        <v>0</v>
      </c>
      <c r="AR37" s="140">
        <f>$G$33/'Fixed Data'!$E$13</f>
        <v>0</v>
      </c>
      <c r="AS37" s="140">
        <f>$G$33/'Fixed Data'!$E$13</f>
        <v>0</v>
      </c>
      <c r="AT37" s="140">
        <f>$G$33/'Fixed Data'!$E$13</f>
        <v>0</v>
      </c>
      <c r="AU37" s="140">
        <f>$G$33/'Fixed Data'!$E$13</f>
        <v>0</v>
      </c>
      <c r="AV37" s="140">
        <f>$G$33/'Fixed Data'!$E$13</f>
        <v>0</v>
      </c>
      <c r="AW37" s="140">
        <f>$G$33/'Fixed Data'!$E$13</f>
        <v>0</v>
      </c>
      <c r="AX37" s="140">
        <f>$G$33/'Fixed Data'!$E$13</f>
        <v>0</v>
      </c>
      <c r="AY37" s="140">
        <f>$G$33/'Fixed Data'!$E$13</f>
        <v>0</v>
      </c>
      <c r="AZ37" s="140">
        <f>$G$33/'Fixed Data'!$E$13</f>
        <v>0</v>
      </c>
      <c r="BA37" s="140"/>
      <c r="BB37" s="140"/>
      <c r="BC37" s="140"/>
      <c r="BD37" s="140"/>
    </row>
    <row r="38" spans="1:57" ht="16.5" hidden="1" customHeight="1" outlineLevel="1">
      <c r="A38" s="180"/>
      <c r="B38" s="36" t="s">
        <v>330</v>
      </c>
      <c r="C38" s="36" t="s">
        <v>331</v>
      </c>
      <c r="D38" s="36" t="s">
        <v>196</v>
      </c>
      <c r="F38" s="140"/>
      <c r="G38" s="140"/>
      <c r="H38" s="140"/>
      <c r="I38" s="140">
        <f>$H$33/'Fixed Data'!$E$13</f>
        <v>0</v>
      </c>
      <c r="J38" s="140">
        <f>$H$33/'Fixed Data'!$E$13</f>
        <v>0</v>
      </c>
      <c r="K38" s="140">
        <f>$H$33/'Fixed Data'!$E$13</f>
        <v>0</v>
      </c>
      <c r="L38" s="140">
        <f>$H$33/'Fixed Data'!$E$13</f>
        <v>0</v>
      </c>
      <c r="M38" s="140">
        <f>$H$33/'Fixed Data'!$E$13</f>
        <v>0</v>
      </c>
      <c r="N38" s="140">
        <f>$H$33/'Fixed Data'!$E$13</f>
        <v>0</v>
      </c>
      <c r="O38" s="140">
        <f>$H$33/'Fixed Data'!$E$13</f>
        <v>0</v>
      </c>
      <c r="P38" s="140">
        <f>$H$33/'Fixed Data'!$E$13</f>
        <v>0</v>
      </c>
      <c r="Q38" s="140">
        <f>$H$33/'Fixed Data'!$E$13</f>
        <v>0</v>
      </c>
      <c r="R38" s="140">
        <f>$H$33/'Fixed Data'!$E$13</f>
        <v>0</v>
      </c>
      <c r="S38" s="140">
        <f>$H$33/'Fixed Data'!$E$13</f>
        <v>0</v>
      </c>
      <c r="T38" s="140">
        <f>$H$33/'Fixed Data'!$E$13</f>
        <v>0</v>
      </c>
      <c r="U38" s="140">
        <f>$H$33/'Fixed Data'!$E$13</f>
        <v>0</v>
      </c>
      <c r="V38" s="140">
        <f>$H$33/'Fixed Data'!$E$13</f>
        <v>0</v>
      </c>
      <c r="W38" s="140">
        <f>$H$33/'Fixed Data'!$E$13</f>
        <v>0</v>
      </c>
      <c r="X38" s="140">
        <f>$H$33/'Fixed Data'!$E$13</f>
        <v>0</v>
      </c>
      <c r="Y38" s="140">
        <f>$H$33/'Fixed Data'!$E$13</f>
        <v>0</v>
      </c>
      <c r="Z38" s="140">
        <f>$H$33/'Fixed Data'!$E$13</f>
        <v>0</v>
      </c>
      <c r="AA38" s="140">
        <f>$H$33/'Fixed Data'!$E$13</f>
        <v>0</v>
      </c>
      <c r="AB38" s="140">
        <f>$H$33/'Fixed Data'!$E$13</f>
        <v>0</v>
      </c>
      <c r="AC38" s="140">
        <f>$H$33/'Fixed Data'!$E$13</f>
        <v>0</v>
      </c>
      <c r="AD38" s="140">
        <f>$H$33/'Fixed Data'!$E$13</f>
        <v>0</v>
      </c>
      <c r="AE38" s="140">
        <f>$H$33/'Fixed Data'!$E$13</f>
        <v>0</v>
      </c>
      <c r="AF38" s="140">
        <f>$H$33/'Fixed Data'!$E$13</f>
        <v>0</v>
      </c>
      <c r="AG38" s="140">
        <f>$H$33/'Fixed Data'!$E$13</f>
        <v>0</v>
      </c>
      <c r="AH38" s="140">
        <f>$H$33/'Fixed Data'!$E$13</f>
        <v>0</v>
      </c>
      <c r="AI38" s="140">
        <f>$H$33/'Fixed Data'!$E$13</f>
        <v>0</v>
      </c>
      <c r="AJ38" s="140">
        <f>$H$33/'Fixed Data'!$E$13</f>
        <v>0</v>
      </c>
      <c r="AK38" s="140">
        <f>$H$33/'Fixed Data'!$E$13</f>
        <v>0</v>
      </c>
      <c r="AL38" s="140">
        <f>$H$33/'Fixed Data'!$E$13</f>
        <v>0</v>
      </c>
      <c r="AM38" s="140">
        <f>$H$33/'Fixed Data'!$E$13</f>
        <v>0</v>
      </c>
      <c r="AN38" s="140">
        <f>$H$33/'Fixed Data'!$E$13</f>
        <v>0</v>
      </c>
      <c r="AO38" s="140">
        <f>$H$33/'Fixed Data'!$E$13</f>
        <v>0</v>
      </c>
      <c r="AP38" s="140">
        <f>$H$33/'Fixed Data'!$E$13</f>
        <v>0</v>
      </c>
      <c r="AQ38" s="140">
        <f>$H$33/'Fixed Data'!$E$13</f>
        <v>0</v>
      </c>
      <c r="AR38" s="140">
        <f>$H$33/'Fixed Data'!$E$13</f>
        <v>0</v>
      </c>
      <c r="AS38" s="140">
        <f>$H$33/'Fixed Data'!$E$13</f>
        <v>0</v>
      </c>
      <c r="AT38" s="140">
        <f>$H$33/'Fixed Data'!$E$13</f>
        <v>0</v>
      </c>
      <c r="AU38" s="140">
        <f>$H$33/'Fixed Data'!$E$13</f>
        <v>0</v>
      </c>
      <c r="AV38" s="140">
        <f>$H$33/'Fixed Data'!$E$13</f>
        <v>0</v>
      </c>
      <c r="AW38" s="140">
        <f>$H$33/'Fixed Data'!$E$13</f>
        <v>0</v>
      </c>
      <c r="AX38" s="140">
        <f>$H$33/'Fixed Data'!$E$13</f>
        <v>0</v>
      </c>
      <c r="AY38" s="140">
        <f>$H$33/'Fixed Data'!$E$13</f>
        <v>0</v>
      </c>
      <c r="AZ38" s="140">
        <f>$H$33/'Fixed Data'!$E$13</f>
        <v>0</v>
      </c>
      <c r="BA38" s="140">
        <f>$H$33/'Fixed Data'!$E$13</f>
        <v>0</v>
      </c>
      <c r="BB38" s="140"/>
      <c r="BC38" s="140"/>
      <c r="BD38" s="140"/>
    </row>
    <row r="39" spans="1:57" ht="16.5" hidden="1" customHeight="1" outlineLevel="1">
      <c r="A39" s="180"/>
      <c r="B39" s="36" t="s">
        <v>332</v>
      </c>
      <c r="C39" s="36" t="s">
        <v>333</v>
      </c>
      <c r="D39" s="36" t="s">
        <v>196</v>
      </c>
      <c r="F39" s="140"/>
      <c r="G39" s="140"/>
      <c r="H39" s="140"/>
      <c r="I39" s="140"/>
      <c r="J39" s="140">
        <f>$I$33/'Fixed Data'!$E$13</f>
        <v>0</v>
      </c>
      <c r="K39" s="140">
        <f>$I$33/'Fixed Data'!$E$13</f>
        <v>0</v>
      </c>
      <c r="L39" s="140">
        <f>$I$33/'Fixed Data'!$E$13</f>
        <v>0</v>
      </c>
      <c r="M39" s="140">
        <f>$I$33/'Fixed Data'!$E$13</f>
        <v>0</v>
      </c>
      <c r="N39" s="140">
        <f>$I$33/'Fixed Data'!$E$13</f>
        <v>0</v>
      </c>
      <c r="O39" s="140">
        <f>$I$33/'Fixed Data'!$E$13</f>
        <v>0</v>
      </c>
      <c r="P39" s="140">
        <f>$I$33/'Fixed Data'!$E$13</f>
        <v>0</v>
      </c>
      <c r="Q39" s="140">
        <f>$I$33/'Fixed Data'!$E$13</f>
        <v>0</v>
      </c>
      <c r="R39" s="140">
        <f>$I$33/'Fixed Data'!$E$13</f>
        <v>0</v>
      </c>
      <c r="S39" s="140">
        <f>$I$33/'Fixed Data'!$E$13</f>
        <v>0</v>
      </c>
      <c r="T39" s="140">
        <f>$I$33/'Fixed Data'!$E$13</f>
        <v>0</v>
      </c>
      <c r="U39" s="140">
        <f>$I$33/'Fixed Data'!$E$13</f>
        <v>0</v>
      </c>
      <c r="V39" s="140">
        <f>$I$33/'Fixed Data'!$E$13</f>
        <v>0</v>
      </c>
      <c r="W39" s="140">
        <f>$I$33/'Fixed Data'!$E$13</f>
        <v>0</v>
      </c>
      <c r="X39" s="140">
        <f>$I$33/'Fixed Data'!$E$13</f>
        <v>0</v>
      </c>
      <c r="Y39" s="140">
        <f>$I$33/'Fixed Data'!$E$13</f>
        <v>0</v>
      </c>
      <c r="Z39" s="140">
        <f>$I$33/'Fixed Data'!$E$13</f>
        <v>0</v>
      </c>
      <c r="AA39" s="140">
        <f>$I$33/'Fixed Data'!$E$13</f>
        <v>0</v>
      </c>
      <c r="AB39" s="140">
        <f>$I$33/'Fixed Data'!$E$13</f>
        <v>0</v>
      </c>
      <c r="AC39" s="140">
        <f>$I$33/'Fixed Data'!$E$13</f>
        <v>0</v>
      </c>
      <c r="AD39" s="140">
        <f>$I$33/'Fixed Data'!$E$13</f>
        <v>0</v>
      </c>
      <c r="AE39" s="140">
        <f>$I$33/'Fixed Data'!$E$13</f>
        <v>0</v>
      </c>
      <c r="AF39" s="140">
        <f>$I$33/'Fixed Data'!$E$13</f>
        <v>0</v>
      </c>
      <c r="AG39" s="140">
        <f>$I$33/'Fixed Data'!$E$13</f>
        <v>0</v>
      </c>
      <c r="AH39" s="140">
        <f>$I$33/'Fixed Data'!$E$13</f>
        <v>0</v>
      </c>
      <c r="AI39" s="140">
        <f>$I$33/'Fixed Data'!$E$13</f>
        <v>0</v>
      </c>
      <c r="AJ39" s="140">
        <f>$I$33/'Fixed Data'!$E$13</f>
        <v>0</v>
      </c>
      <c r="AK39" s="140">
        <f>$I$33/'Fixed Data'!$E$13</f>
        <v>0</v>
      </c>
      <c r="AL39" s="140">
        <f>$I$33/'Fixed Data'!$E$13</f>
        <v>0</v>
      </c>
      <c r="AM39" s="140">
        <f>$I$33/'Fixed Data'!$E$13</f>
        <v>0</v>
      </c>
      <c r="AN39" s="140">
        <f>$I$33/'Fixed Data'!$E$13</f>
        <v>0</v>
      </c>
      <c r="AO39" s="140">
        <f>$I$33/'Fixed Data'!$E$13</f>
        <v>0</v>
      </c>
      <c r="AP39" s="140">
        <f>$I$33/'Fixed Data'!$E$13</f>
        <v>0</v>
      </c>
      <c r="AQ39" s="140">
        <f>$I$33/'Fixed Data'!$E$13</f>
        <v>0</v>
      </c>
      <c r="AR39" s="140">
        <f>$I$33/'Fixed Data'!$E$13</f>
        <v>0</v>
      </c>
      <c r="AS39" s="140">
        <f>$I$33/'Fixed Data'!$E$13</f>
        <v>0</v>
      </c>
      <c r="AT39" s="140">
        <f>$I$33/'Fixed Data'!$E$13</f>
        <v>0</v>
      </c>
      <c r="AU39" s="140">
        <f>$I$33/'Fixed Data'!$E$13</f>
        <v>0</v>
      </c>
      <c r="AV39" s="140">
        <f>$I$33/'Fixed Data'!$E$13</f>
        <v>0</v>
      </c>
      <c r="AW39" s="140">
        <f>$I$33/'Fixed Data'!$E$13</f>
        <v>0</v>
      </c>
      <c r="AX39" s="140">
        <f>$I$33/'Fixed Data'!$E$13</f>
        <v>0</v>
      </c>
      <c r="AY39" s="140">
        <f>$I$33/'Fixed Data'!$E$13</f>
        <v>0</v>
      </c>
      <c r="AZ39" s="140">
        <f>$I$33/'Fixed Data'!$E$13</f>
        <v>0</v>
      </c>
      <c r="BA39" s="140">
        <f>$I$33/'Fixed Data'!$E$13</f>
        <v>0</v>
      </c>
      <c r="BB39" s="140">
        <f>$I$33/'Fixed Data'!$E$13</f>
        <v>0</v>
      </c>
      <c r="BC39" s="140"/>
      <c r="BD39" s="140"/>
    </row>
    <row r="40" spans="1:57" ht="16.5" hidden="1" customHeight="1" outlineLevel="1">
      <c r="A40" s="180"/>
      <c r="B40" s="36" t="s">
        <v>334</v>
      </c>
      <c r="C40" s="36" t="s">
        <v>335</v>
      </c>
      <c r="D40" s="36" t="s">
        <v>196</v>
      </c>
      <c r="F40" s="140"/>
      <c r="G40" s="140"/>
      <c r="H40" s="140"/>
      <c r="I40" s="140"/>
      <c r="J40" s="140"/>
      <c r="K40" s="140">
        <f>$J$33/'Fixed Data'!$E$13</f>
        <v>0</v>
      </c>
      <c r="L40" s="140">
        <f>$J$33/'Fixed Data'!$E$13</f>
        <v>0</v>
      </c>
      <c r="M40" s="140">
        <f>$J$33/'Fixed Data'!$E$13</f>
        <v>0</v>
      </c>
      <c r="N40" s="140">
        <f>$J$33/'Fixed Data'!$E$13</f>
        <v>0</v>
      </c>
      <c r="O40" s="140">
        <f>$J$33/'Fixed Data'!$E$13</f>
        <v>0</v>
      </c>
      <c r="P40" s="140">
        <f>$J$33/'Fixed Data'!$E$13</f>
        <v>0</v>
      </c>
      <c r="Q40" s="140">
        <f>$J$33/'Fixed Data'!$E$13</f>
        <v>0</v>
      </c>
      <c r="R40" s="140">
        <f>$J$33/'Fixed Data'!$E$13</f>
        <v>0</v>
      </c>
      <c r="S40" s="140">
        <f>$J$33/'Fixed Data'!$E$13</f>
        <v>0</v>
      </c>
      <c r="T40" s="140">
        <f>$J$33/'Fixed Data'!$E$13</f>
        <v>0</v>
      </c>
      <c r="U40" s="140">
        <f>$J$33/'Fixed Data'!$E$13</f>
        <v>0</v>
      </c>
      <c r="V40" s="140">
        <f>$J$33/'Fixed Data'!$E$13</f>
        <v>0</v>
      </c>
      <c r="W40" s="140">
        <f>$J$33/'Fixed Data'!$E$13</f>
        <v>0</v>
      </c>
      <c r="X40" s="140">
        <f>$J$33/'Fixed Data'!$E$13</f>
        <v>0</v>
      </c>
      <c r="Y40" s="140">
        <f>$J$33/'Fixed Data'!$E$13</f>
        <v>0</v>
      </c>
      <c r="Z40" s="140">
        <f>$J$33/'Fixed Data'!$E$13</f>
        <v>0</v>
      </c>
      <c r="AA40" s="140">
        <f>$J$33/'Fixed Data'!$E$13</f>
        <v>0</v>
      </c>
      <c r="AB40" s="140">
        <f>$J$33/'Fixed Data'!$E$13</f>
        <v>0</v>
      </c>
      <c r="AC40" s="140">
        <f>$J$33/'Fixed Data'!$E$13</f>
        <v>0</v>
      </c>
      <c r="AD40" s="140">
        <f>$J$33/'Fixed Data'!$E$13</f>
        <v>0</v>
      </c>
      <c r="AE40" s="140">
        <f>$J$33/'Fixed Data'!$E$13</f>
        <v>0</v>
      </c>
      <c r="AF40" s="140">
        <f>$J$33/'Fixed Data'!$E$13</f>
        <v>0</v>
      </c>
      <c r="AG40" s="140">
        <f>$J$33/'Fixed Data'!$E$13</f>
        <v>0</v>
      </c>
      <c r="AH40" s="140">
        <f>$J$33/'Fixed Data'!$E$13</f>
        <v>0</v>
      </c>
      <c r="AI40" s="140">
        <f>$J$33/'Fixed Data'!$E$13</f>
        <v>0</v>
      </c>
      <c r="AJ40" s="140">
        <f>$J$33/'Fixed Data'!$E$13</f>
        <v>0</v>
      </c>
      <c r="AK40" s="140">
        <f>$J$33/'Fixed Data'!$E$13</f>
        <v>0</v>
      </c>
      <c r="AL40" s="140">
        <f>$J$33/'Fixed Data'!$E$13</f>
        <v>0</v>
      </c>
      <c r="AM40" s="140">
        <f>$J$33/'Fixed Data'!$E$13</f>
        <v>0</v>
      </c>
      <c r="AN40" s="140">
        <f>$J$33/'Fixed Data'!$E$13</f>
        <v>0</v>
      </c>
      <c r="AO40" s="140">
        <f>$J$33/'Fixed Data'!$E$13</f>
        <v>0</v>
      </c>
      <c r="AP40" s="140">
        <f>$J$33/'Fixed Data'!$E$13</f>
        <v>0</v>
      </c>
      <c r="AQ40" s="140">
        <f>$J$33/'Fixed Data'!$E$13</f>
        <v>0</v>
      </c>
      <c r="AR40" s="140">
        <f>$J$33/'Fixed Data'!$E$13</f>
        <v>0</v>
      </c>
      <c r="AS40" s="140">
        <f>$J$33/'Fixed Data'!$E$13</f>
        <v>0</v>
      </c>
      <c r="AT40" s="140">
        <f>$J$33/'Fixed Data'!$E$13</f>
        <v>0</v>
      </c>
      <c r="AU40" s="140">
        <f>$J$33/'Fixed Data'!$E$13</f>
        <v>0</v>
      </c>
      <c r="AV40" s="140">
        <f>$J$33/'Fixed Data'!$E$13</f>
        <v>0</v>
      </c>
      <c r="AW40" s="140">
        <f>$J$33/'Fixed Data'!$E$13</f>
        <v>0</v>
      </c>
      <c r="AX40" s="140">
        <f>$J$33/'Fixed Data'!$E$13</f>
        <v>0</v>
      </c>
      <c r="AY40" s="140">
        <f>$J$33/'Fixed Data'!$E$13</f>
        <v>0</v>
      </c>
      <c r="AZ40" s="140">
        <f>$J$33/'Fixed Data'!$E$13</f>
        <v>0</v>
      </c>
      <c r="BA40" s="140">
        <f>$J$33/'Fixed Data'!$E$13</f>
        <v>0</v>
      </c>
      <c r="BB40" s="140">
        <f>$J$33/'Fixed Data'!$E$13</f>
        <v>0</v>
      </c>
      <c r="BC40" s="140">
        <f>$J$33/'Fixed Data'!$E$13</f>
        <v>0</v>
      </c>
      <c r="BD40" s="140"/>
    </row>
    <row r="41" spans="1:57" ht="16.5" hidden="1" customHeight="1" outlineLevel="1">
      <c r="A41" s="180"/>
      <c r="B41" s="36" t="s">
        <v>336</v>
      </c>
      <c r="C41" s="36" t="s">
        <v>337</v>
      </c>
      <c r="D41" s="36" t="s">
        <v>196</v>
      </c>
      <c r="F41" s="140"/>
      <c r="G41" s="140"/>
      <c r="H41" s="140"/>
      <c r="I41" s="140"/>
      <c r="J41" s="140"/>
      <c r="K41" s="140"/>
      <c r="L41" s="140">
        <f>$K$33/'Fixed Data'!$E$13</f>
        <v>0</v>
      </c>
      <c r="M41" s="140">
        <f>$K$33/'Fixed Data'!$E$13</f>
        <v>0</v>
      </c>
      <c r="N41" s="140">
        <f>$K$33/'Fixed Data'!$E$13</f>
        <v>0</v>
      </c>
      <c r="O41" s="140">
        <f>$K$33/'Fixed Data'!$E$13</f>
        <v>0</v>
      </c>
      <c r="P41" s="140">
        <f>$K$33/'Fixed Data'!$E$13</f>
        <v>0</v>
      </c>
      <c r="Q41" s="140">
        <f>$K$33/'Fixed Data'!$E$13</f>
        <v>0</v>
      </c>
      <c r="R41" s="140">
        <f>$K$33/'Fixed Data'!$E$13</f>
        <v>0</v>
      </c>
      <c r="S41" s="140">
        <f>$K$33/'Fixed Data'!$E$13</f>
        <v>0</v>
      </c>
      <c r="T41" s="140">
        <f>$K$33/'Fixed Data'!$E$13</f>
        <v>0</v>
      </c>
      <c r="U41" s="140">
        <f>$K$33/'Fixed Data'!$E$13</f>
        <v>0</v>
      </c>
      <c r="V41" s="140">
        <f>$K$33/'Fixed Data'!$E$13</f>
        <v>0</v>
      </c>
      <c r="W41" s="140">
        <f>$K$33/'Fixed Data'!$E$13</f>
        <v>0</v>
      </c>
      <c r="X41" s="140">
        <f>$K$33/'Fixed Data'!$E$13</f>
        <v>0</v>
      </c>
      <c r="Y41" s="140">
        <f>$K$33/'Fixed Data'!$E$13</f>
        <v>0</v>
      </c>
      <c r="Z41" s="140">
        <f>$K$33/'Fixed Data'!$E$13</f>
        <v>0</v>
      </c>
      <c r="AA41" s="140">
        <f>$K$33/'Fixed Data'!$E$13</f>
        <v>0</v>
      </c>
      <c r="AB41" s="140">
        <f>$K$33/'Fixed Data'!$E$13</f>
        <v>0</v>
      </c>
      <c r="AC41" s="140">
        <f>$K$33/'Fixed Data'!$E$13</f>
        <v>0</v>
      </c>
      <c r="AD41" s="140">
        <f>$K$33/'Fixed Data'!$E$13</f>
        <v>0</v>
      </c>
      <c r="AE41" s="140">
        <f>$K$33/'Fixed Data'!$E$13</f>
        <v>0</v>
      </c>
      <c r="AF41" s="140">
        <f>$K$33/'Fixed Data'!$E$13</f>
        <v>0</v>
      </c>
      <c r="AG41" s="140">
        <f>$K$33/'Fixed Data'!$E$13</f>
        <v>0</v>
      </c>
      <c r="AH41" s="140">
        <f>$K$33/'Fixed Data'!$E$13</f>
        <v>0</v>
      </c>
      <c r="AI41" s="140">
        <f>$K$33/'Fixed Data'!$E$13</f>
        <v>0</v>
      </c>
      <c r="AJ41" s="140">
        <f>$K$33/'Fixed Data'!$E$13</f>
        <v>0</v>
      </c>
      <c r="AK41" s="140">
        <f>$K$33/'Fixed Data'!$E$13</f>
        <v>0</v>
      </c>
      <c r="AL41" s="140">
        <f>$K$33/'Fixed Data'!$E$13</f>
        <v>0</v>
      </c>
      <c r="AM41" s="140">
        <f>$K$33/'Fixed Data'!$E$13</f>
        <v>0</v>
      </c>
      <c r="AN41" s="140">
        <f>$K$33/'Fixed Data'!$E$13</f>
        <v>0</v>
      </c>
      <c r="AO41" s="140">
        <f>$K$33/'Fixed Data'!$E$13</f>
        <v>0</v>
      </c>
      <c r="AP41" s="140">
        <f>$K$33/'Fixed Data'!$E$13</f>
        <v>0</v>
      </c>
      <c r="AQ41" s="140">
        <f>$K$33/'Fixed Data'!$E$13</f>
        <v>0</v>
      </c>
      <c r="AR41" s="140">
        <f>$K$33/'Fixed Data'!$E$13</f>
        <v>0</v>
      </c>
      <c r="AS41" s="140">
        <f>$K$33/'Fixed Data'!$E$13</f>
        <v>0</v>
      </c>
      <c r="AT41" s="140">
        <f>$K$33/'Fixed Data'!$E$13</f>
        <v>0</v>
      </c>
      <c r="AU41" s="140">
        <f>$K$33/'Fixed Data'!$E$13</f>
        <v>0</v>
      </c>
      <c r="AV41" s="140">
        <f>$K$33/'Fixed Data'!$E$13</f>
        <v>0</v>
      </c>
      <c r="AW41" s="140">
        <f>$K$33/'Fixed Data'!$E$13</f>
        <v>0</v>
      </c>
      <c r="AX41" s="140">
        <f>$K$33/'Fixed Data'!$E$13</f>
        <v>0</v>
      </c>
      <c r="AY41" s="140">
        <f>$K$33/'Fixed Data'!$E$13</f>
        <v>0</v>
      </c>
      <c r="AZ41" s="140">
        <f>$K$33/'Fixed Data'!$E$13</f>
        <v>0</v>
      </c>
      <c r="BA41" s="140">
        <f>$K$33/'Fixed Data'!$E$13</f>
        <v>0</v>
      </c>
      <c r="BB41" s="140">
        <f>$K$33/'Fixed Data'!$E$13</f>
        <v>0</v>
      </c>
      <c r="BC41" s="140">
        <f>$K$33/'Fixed Data'!$E$13</f>
        <v>0</v>
      </c>
      <c r="BD41" s="140">
        <f>$K$33/'Fixed Data'!$E$13</f>
        <v>0</v>
      </c>
    </row>
    <row r="42" spans="1:57" ht="16.5" hidden="1" customHeight="1" outlineLevel="1">
      <c r="A42" s="180"/>
      <c r="B42" s="36" t="s">
        <v>338</v>
      </c>
      <c r="C42" s="36" t="s">
        <v>339</v>
      </c>
      <c r="D42" s="36" t="s">
        <v>196</v>
      </c>
      <c r="F42" s="140"/>
      <c r="G42" s="140"/>
      <c r="H42" s="140"/>
      <c r="I42" s="140"/>
      <c r="J42" s="140"/>
      <c r="K42" s="140"/>
      <c r="L42" s="140"/>
      <c r="M42" s="140">
        <f>$L$33/'Fixed Data'!$E$13</f>
        <v>0</v>
      </c>
      <c r="N42" s="140">
        <f>$L$33/'Fixed Data'!$E$13</f>
        <v>0</v>
      </c>
      <c r="O42" s="140">
        <f>$L$33/'Fixed Data'!$E$13</f>
        <v>0</v>
      </c>
      <c r="P42" s="140">
        <f>$L$33/'Fixed Data'!$E$13</f>
        <v>0</v>
      </c>
      <c r="Q42" s="140">
        <f>$L$33/'Fixed Data'!$E$13</f>
        <v>0</v>
      </c>
      <c r="R42" s="140">
        <f>$L$33/'Fixed Data'!$E$13</f>
        <v>0</v>
      </c>
      <c r="S42" s="140">
        <f>$L$33/'Fixed Data'!$E$13</f>
        <v>0</v>
      </c>
      <c r="T42" s="140">
        <f>$L$33/'Fixed Data'!$E$13</f>
        <v>0</v>
      </c>
      <c r="U42" s="140">
        <f>$L$33/'Fixed Data'!$E$13</f>
        <v>0</v>
      </c>
      <c r="V42" s="140">
        <f>$L$33/'Fixed Data'!$E$13</f>
        <v>0</v>
      </c>
      <c r="W42" s="140">
        <f>$L$33/'Fixed Data'!$E$13</f>
        <v>0</v>
      </c>
      <c r="X42" s="140">
        <f>$L$33/'Fixed Data'!$E$13</f>
        <v>0</v>
      </c>
      <c r="Y42" s="140">
        <f>$L$33/'Fixed Data'!$E$13</f>
        <v>0</v>
      </c>
      <c r="Z42" s="140">
        <f>$L$33/'Fixed Data'!$E$13</f>
        <v>0</v>
      </c>
      <c r="AA42" s="140">
        <f>$L$33/'Fixed Data'!$E$13</f>
        <v>0</v>
      </c>
      <c r="AB42" s="140">
        <f>$L$33/'Fixed Data'!$E$13</f>
        <v>0</v>
      </c>
      <c r="AC42" s="140">
        <f>$L$33/'Fixed Data'!$E$13</f>
        <v>0</v>
      </c>
      <c r="AD42" s="140">
        <f>$L$33/'Fixed Data'!$E$13</f>
        <v>0</v>
      </c>
      <c r="AE42" s="140">
        <f>$L$33/'Fixed Data'!$E$13</f>
        <v>0</v>
      </c>
      <c r="AF42" s="140">
        <f>$L$33/'Fixed Data'!$E$13</f>
        <v>0</v>
      </c>
      <c r="AG42" s="140">
        <f>$L$33/'Fixed Data'!$E$13</f>
        <v>0</v>
      </c>
      <c r="AH42" s="140">
        <f>$L$33/'Fixed Data'!$E$13</f>
        <v>0</v>
      </c>
      <c r="AI42" s="140">
        <f>$L$33/'Fixed Data'!$E$13</f>
        <v>0</v>
      </c>
      <c r="AJ42" s="140">
        <f>$L$33/'Fixed Data'!$E$13</f>
        <v>0</v>
      </c>
      <c r="AK42" s="140">
        <f>$L$33/'Fixed Data'!$E$13</f>
        <v>0</v>
      </c>
      <c r="AL42" s="140">
        <f>$L$33/'Fixed Data'!$E$13</f>
        <v>0</v>
      </c>
      <c r="AM42" s="140">
        <f>$L$33/'Fixed Data'!$E$13</f>
        <v>0</v>
      </c>
      <c r="AN42" s="140">
        <f>$L$33/'Fixed Data'!$E$13</f>
        <v>0</v>
      </c>
      <c r="AO42" s="140">
        <f>$L$33/'Fixed Data'!$E$13</f>
        <v>0</v>
      </c>
      <c r="AP42" s="140">
        <f>$L$33/'Fixed Data'!$E$13</f>
        <v>0</v>
      </c>
      <c r="AQ42" s="140">
        <f>$L$33/'Fixed Data'!$E$13</f>
        <v>0</v>
      </c>
      <c r="AR42" s="140">
        <f>$L$33/'Fixed Data'!$E$13</f>
        <v>0</v>
      </c>
      <c r="AS42" s="140">
        <f>$L$33/'Fixed Data'!$E$13</f>
        <v>0</v>
      </c>
      <c r="AT42" s="140">
        <f>$L$33/'Fixed Data'!$E$13</f>
        <v>0</v>
      </c>
      <c r="AU42" s="140">
        <f>$L$33/'Fixed Data'!$E$13</f>
        <v>0</v>
      </c>
      <c r="AV42" s="140">
        <f>$L$33/'Fixed Data'!$E$13</f>
        <v>0</v>
      </c>
      <c r="AW42" s="140">
        <f>$L$33/'Fixed Data'!$E$13</f>
        <v>0</v>
      </c>
      <c r="AX42" s="140">
        <f>$L$33/'Fixed Data'!$E$13</f>
        <v>0</v>
      </c>
      <c r="AY42" s="140">
        <f>$L$33/'Fixed Data'!$E$13</f>
        <v>0</v>
      </c>
      <c r="AZ42" s="140">
        <f>$L$33/'Fixed Data'!$E$13</f>
        <v>0</v>
      </c>
      <c r="BA42" s="140">
        <f>$L$33/'Fixed Data'!$E$13</f>
        <v>0</v>
      </c>
      <c r="BB42" s="140">
        <f>$L$33/'Fixed Data'!$E$13</f>
        <v>0</v>
      </c>
      <c r="BC42" s="140">
        <f>$L$33/'Fixed Data'!$E$13</f>
        <v>0</v>
      </c>
      <c r="BD42" s="140">
        <f>$L$33/'Fixed Data'!$E$13</f>
        <v>0</v>
      </c>
      <c r="BE42" s="140">
        <f>$L$33/'Fixed Data'!$E$13</f>
        <v>0</v>
      </c>
    </row>
    <row r="43" spans="1:57" ht="16.5" hidden="1" customHeight="1" outlineLevel="1">
      <c r="A43" s="180"/>
      <c r="B43" s="36" t="s">
        <v>340</v>
      </c>
      <c r="C43" s="36" t="s">
        <v>341</v>
      </c>
      <c r="D43" s="36" t="s">
        <v>196</v>
      </c>
      <c r="F43" s="140"/>
      <c r="G43" s="140"/>
      <c r="H43" s="140"/>
      <c r="I43" s="140"/>
      <c r="J43" s="140"/>
      <c r="K43" s="140"/>
      <c r="L43" s="140"/>
      <c r="M43" s="140"/>
      <c r="N43" s="140">
        <f>$M$33/'Fixed Data'!$E$13</f>
        <v>0</v>
      </c>
      <c r="O43" s="140">
        <f>$M$33/'Fixed Data'!$E$13</f>
        <v>0</v>
      </c>
      <c r="P43" s="140">
        <f>$M$33/'Fixed Data'!$E$13</f>
        <v>0</v>
      </c>
      <c r="Q43" s="140">
        <f>$M$33/'Fixed Data'!$E$13</f>
        <v>0</v>
      </c>
      <c r="R43" s="140">
        <f>$M$33/'Fixed Data'!$E$13</f>
        <v>0</v>
      </c>
      <c r="S43" s="140">
        <f>$M$33/'Fixed Data'!$E$13</f>
        <v>0</v>
      </c>
      <c r="T43" s="140">
        <f>$M$33/'Fixed Data'!$E$13</f>
        <v>0</v>
      </c>
      <c r="U43" s="140">
        <f>$M$33/'Fixed Data'!$E$13</f>
        <v>0</v>
      </c>
      <c r="V43" s="140">
        <f>$M$33/'Fixed Data'!$E$13</f>
        <v>0</v>
      </c>
      <c r="W43" s="140">
        <f>$M$33/'Fixed Data'!$E$13</f>
        <v>0</v>
      </c>
      <c r="X43" s="140">
        <f>$M$33/'Fixed Data'!$E$13</f>
        <v>0</v>
      </c>
      <c r="Y43" s="140">
        <f>$M$33/'Fixed Data'!$E$13</f>
        <v>0</v>
      </c>
      <c r="Z43" s="140">
        <f>$M$33/'Fixed Data'!$E$13</f>
        <v>0</v>
      </c>
      <c r="AA43" s="140">
        <f>$M$33/'Fixed Data'!$E$13</f>
        <v>0</v>
      </c>
      <c r="AB43" s="140">
        <f>$M$33/'Fixed Data'!$E$13</f>
        <v>0</v>
      </c>
      <c r="AC43" s="140">
        <f>$M$33/'Fixed Data'!$E$13</f>
        <v>0</v>
      </c>
      <c r="AD43" s="140">
        <f>$M$33/'Fixed Data'!$E$13</f>
        <v>0</v>
      </c>
      <c r="AE43" s="140">
        <f>$M$33/'Fixed Data'!$E$13</f>
        <v>0</v>
      </c>
      <c r="AF43" s="140">
        <f>$M$33/'Fixed Data'!$E$13</f>
        <v>0</v>
      </c>
      <c r="AG43" s="140">
        <f>$M$33/'Fixed Data'!$E$13</f>
        <v>0</v>
      </c>
      <c r="AH43" s="140">
        <f>$M$33/'Fixed Data'!$E$13</f>
        <v>0</v>
      </c>
      <c r="AI43" s="140">
        <f>$M$33/'Fixed Data'!$E$13</f>
        <v>0</v>
      </c>
      <c r="AJ43" s="140">
        <f>$M$33/'Fixed Data'!$E$13</f>
        <v>0</v>
      </c>
      <c r="AK43" s="140">
        <f>$M$33/'Fixed Data'!$E$13</f>
        <v>0</v>
      </c>
      <c r="AL43" s="140">
        <f>$M$33/'Fixed Data'!$E$13</f>
        <v>0</v>
      </c>
      <c r="AM43" s="140">
        <f>$M$33/'Fixed Data'!$E$13</f>
        <v>0</v>
      </c>
      <c r="AN43" s="140">
        <f>$M$33/'Fixed Data'!$E$13</f>
        <v>0</v>
      </c>
      <c r="AO43" s="140">
        <f>$M$33/'Fixed Data'!$E$13</f>
        <v>0</v>
      </c>
      <c r="AP43" s="140">
        <f>$M$33/'Fixed Data'!$E$13</f>
        <v>0</v>
      </c>
      <c r="AQ43" s="140">
        <f>$M$33/'Fixed Data'!$E$13</f>
        <v>0</v>
      </c>
      <c r="AR43" s="140">
        <f>$M$33/'Fixed Data'!$E$13</f>
        <v>0</v>
      </c>
      <c r="AS43" s="140">
        <f>$M$33/'Fixed Data'!$E$13</f>
        <v>0</v>
      </c>
      <c r="AT43" s="140">
        <f>$M$33/'Fixed Data'!$E$13</f>
        <v>0</v>
      </c>
      <c r="AU43" s="140">
        <f>$M$33/'Fixed Data'!$E$13</f>
        <v>0</v>
      </c>
      <c r="AV43" s="140">
        <f>$M$33/'Fixed Data'!$E$13</f>
        <v>0</v>
      </c>
      <c r="AW43" s="140">
        <f>$M$33/'Fixed Data'!$E$13</f>
        <v>0</v>
      </c>
      <c r="AX43" s="140">
        <f>$M$33/'Fixed Data'!$E$13</f>
        <v>0</v>
      </c>
      <c r="AY43" s="140">
        <f>$M$33/'Fixed Data'!$E$13</f>
        <v>0</v>
      </c>
      <c r="AZ43" s="140">
        <f>$M$33/'Fixed Data'!$E$13</f>
        <v>0</v>
      </c>
      <c r="BA43" s="140">
        <f>$M$33/'Fixed Data'!$E$13</f>
        <v>0</v>
      </c>
      <c r="BB43" s="140">
        <f>$M$33/'Fixed Data'!$E$13</f>
        <v>0</v>
      </c>
      <c r="BC43" s="140">
        <f>$M$33/'Fixed Data'!$E$13</f>
        <v>0</v>
      </c>
      <c r="BD43" s="140">
        <f>$M$33/'Fixed Data'!$E$13</f>
        <v>0</v>
      </c>
      <c r="BE43" s="140">
        <f>$M$33/'Fixed Data'!$E$13</f>
        <v>0</v>
      </c>
    </row>
    <row r="44" spans="1:57" ht="16.5" hidden="1" customHeight="1" outlineLevel="1">
      <c r="A44" s="180"/>
      <c r="B44" s="36" t="s">
        <v>342</v>
      </c>
      <c r="C44" s="36" t="s">
        <v>343</v>
      </c>
      <c r="D44" s="36" t="s">
        <v>196</v>
      </c>
      <c r="F44" s="140"/>
      <c r="G44" s="140"/>
      <c r="H44" s="140"/>
      <c r="I44" s="140"/>
      <c r="J44" s="140"/>
      <c r="K44" s="140"/>
      <c r="L44" s="140"/>
      <c r="M44" s="140"/>
      <c r="N44" s="140"/>
      <c r="O44" s="140">
        <f>$N$33/'Fixed Data'!$E$13</f>
        <v>0</v>
      </c>
      <c r="P44" s="140">
        <f>$N$33/'Fixed Data'!$E$13</f>
        <v>0</v>
      </c>
      <c r="Q44" s="140">
        <f>$N$33/'Fixed Data'!$E$13</f>
        <v>0</v>
      </c>
      <c r="R44" s="140">
        <f>$N$33/'Fixed Data'!$E$13</f>
        <v>0</v>
      </c>
      <c r="S44" s="140">
        <f>$N$33/'Fixed Data'!$E$13</f>
        <v>0</v>
      </c>
      <c r="T44" s="140">
        <f>$N$33/'Fixed Data'!$E$13</f>
        <v>0</v>
      </c>
      <c r="U44" s="140">
        <f>$N$33/'Fixed Data'!$E$13</f>
        <v>0</v>
      </c>
      <c r="V44" s="140">
        <f>$N$33/'Fixed Data'!$E$13</f>
        <v>0</v>
      </c>
      <c r="W44" s="140">
        <f>$N$33/'Fixed Data'!$E$13</f>
        <v>0</v>
      </c>
      <c r="X44" s="140">
        <f>$N$33/'Fixed Data'!$E$13</f>
        <v>0</v>
      </c>
      <c r="Y44" s="140">
        <f>$N$33/'Fixed Data'!$E$13</f>
        <v>0</v>
      </c>
      <c r="Z44" s="140">
        <f>$N$33/'Fixed Data'!$E$13</f>
        <v>0</v>
      </c>
      <c r="AA44" s="140">
        <f>$N$33/'Fixed Data'!$E$13</f>
        <v>0</v>
      </c>
      <c r="AB44" s="140">
        <f>$N$33/'Fixed Data'!$E$13</f>
        <v>0</v>
      </c>
      <c r="AC44" s="140">
        <f>$N$33/'Fixed Data'!$E$13</f>
        <v>0</v>
      </c>
      <c r="AD44" s="140">
        <f>$N$33/'Fixed Data'!$E$13</f>
        <v>0</v>
      </c>
      <c r="AE44" s="140">
        <f>$N$33/'Fixed Data'!$E$13</f>
        <v>0</v>
      </c>
      <c r="AF44" s="140">
        <f>$N$33/'Fixed Data'!$E$13</f>
        <v>0</v>
      </c>
      <c r="AG44" s="140">
        <f>$N$33/'Fixed Data'!$E$13</f>
        <v>0</v>
      </c>
      <c r="AH44" s="140">
        <f>$N$33/'Fixed Data'!$E$13</f>
        <v>0</v>
      </c>
      <c r="AI44" s="140">
        <f>$N$33/'Fixed Data'!$E$13</f>
        <v>0</v>
      </c>
      <c r="AJ44" s="140">
        <f>$N$33/'Fixed Data'!$E$13</f>
        <v>0</v>
      </c>
      <c r="AK44" s="140">
        <f>$N$33/'Fixed Data'!$E$13</f>
        <v>0</v>
      </c>
      <c r="AL44" s="140">
        <f>$N$33/'Fixed Data'!$E$13</f>
        <v>0</v>
      </c>
      <c r="AM44" s="140">
        <f>$N$33/'Fixed Data'!$E$13</f>
        <v>0</v>
      </c>
      <c r="AN44" s="140">
        <f>$N$33/'Fixed Data'!$E$13</f>
        <v>0</v>
      </c>
      <c r="AO44" s="140">
        <f>$N$33/'Fixed Data'!$E$13</f>
        <v>0</v>
      </c>
      <c r="AP44" s="140">
        <f>$N$33/'Fixed Data'!$E$13</f>
        <v>0</v>
      </c>
      <c r="AQ44" s="140">
        <f>$N$33/'Fixed Data'!$E$13</f>
        <v>0</v>
      </c>
      <c r="AR44" s="140">
        <f>$N$33/'Fixed Data'!$E$13</f>
        <v>0</v>
      </c>
      <c r="AS44" s="140">
        <f>$N$33/'Fixed Data'!$E$13</f>
        <v>0</v>
      </c>
      <c r="AT44" s="140">
        <f>$N$33/'Fixed Data'!$E$13</f>
        <v>0</v>
      </c>
      <c r="AU44" s="140">
        <f>$N$33/'Fixed Data'!$E$13</f>
        <v>0</v>
      </c>
      <c r="AV44" s="140">
        <f>$N$33/'Fixed Data'!$E$13</f>
        <v>0</v>
      </c>
      <c r="AW44" s="140">
        <f>$N$33/'Fixed Data'!$E$13</f>
        <v>0</v>
      </c>
      <c r="AX44" s="140">
        <f>$N$33/'Fixed Data'!$E$13</f>
        <v>0</v>
      </c>
      <c r="AY44" s="140">
        <f>$N$33/'Fixed Data'!$E$13</f>
        <v>0</v>
      </c>
      <c r="AZ44" s="140">
        <f>$N$33/'Fixed Data'!$E$13</f>
        <v>0</v>
      </c>
      <c r="BA44" s="140">
        <f>$N$33/'Fixed Data'!$E$13</f>
        <v>0</v>
      </c>
      <c r="BB44" s="140">
        <f>$N$33/'Fixed Data'!$E$13</f>
        <v>0</v>
      </c>
      <c r="BC44" s="140">
        <f>$N$33/'Fixed Data'!$E$13</f>
        <v>0</v>
      </c>
      <c r="BD44" s="140">
        <f>$N$33/'Fixed Data'!$E$13</f>
        <v>0</v>
      </c>
      <c r="BE44" s="140">
        <f>$N$33/'Fixed Data'!$E$13</f>
        <v>0</v>
      </c>
    </row>
    <row r="45" spans="1:57" ht="16.5" hidden="1" customHeight="1" outlineLevel="1">
      <c r="A45" s="180"/>
      <c r="B45" s="36" t="s">
        <v>344</v>
      </c>
      <c r="C45" s="36" t="s">
        <v>345</v>
      </c>
      <c r="D45" s="36" t="s">
        <v>196</v>
      </c>
      <c r="F45" s="140"/>
      <c r="G45" s="140"/>
      <c r="H45" s="140"/>
      <c r="I45" s="140"/>
      <c r="J45" s="140"/>
      <c r="K45" s="140"/>
      <c r="L45" s="140"/>
      <c r="M45" s="140"/>
      <c r="N45" s="140"/>
      <c r="O45" s="140"/>
      <c r="P45" s="140">
        <f>$O$33/'Fixed Data'!$E$13</f>
        <v>0</v>
      </c>
      <c r="Q45" s="140">
        <f>$O$33/'Fixed Data'!$E$13</f>
        <v>0</v>
      </c>
      <c r="R45" s="140">
        <f>$O$33/'Fixed Data'!$E$13</f>
        <v>0</v>
      </c>
      <c r="S45" s="140">
        <f>$O$33/'Fixed Data'!$E$13</f>
        <v>0</v>
      </c>
      <c r="T45" s="140">
        <f>$O$33/'Fixed Data'!$E$13</f>
        <v>0</v>
      </c>
      <c r="U45" s="140">
        <f>$O$33/'Fixed Data'!$E$13</f>
        <v>0</v>
      </c>
      <c r="V45" s="140">
        <f>$O$33/'Fixed Data'!$E$13</f>
        <v>0</v>
      </c>
      <c r="W45" s="140">
        <f>$O$33/'Fixed Data'!$E$13</f>
        <v>0</v>
      </c>
      <c r="X45" s="140">
        <f>$O$33/'Fixed Data'!$E$13</f>
        <v>0</v>
      </c>
      <c r="Y45" s="140">
        <f>$O$33/'Fixed Data'!$E$13</f>
        <v>0</v>
      </c>
      <c r="Z45" s="140">
        <f>$O$33/'Fixed Data'!$E$13</f>
        <v>0</v>
      </c>
      <c r="AA45" s="140">
        <f>$O$33/'Fixed Data'!$E$13</f>
        <v>0</v>
      </c>
      <c r="AB45" s="140">
        <f>$O$33/'Fixed Data'!$E$13</f>
        <v>0</v>
      </c>
      <c r="AC45" s="140">
        <f>$O$33/'Fixed Data'!$E$13</f>
        <v>0</v>
      </c>
      <c r="AD45" s="140">
        <f>$O$33/'Fixed Data'!$E$13</f>
        <v>0</v>
      </c>
      <c r="AE45" s="140">
        <f>$O$33/'Fixed Data'!$E$13</f>
        <v>0</v>
      </c>
      <c r="AF45" s="140">
        <f>$O$33/'Fixed Data'!$E$13</f>
        <v>0</v>
      </c>
      <c r="AG45" s="140">
        <f>$O$33/'Fixed Data'!$E$13</f>
        <v>0</v>
      </c>
      <c r="AH45" s="140">
        <f>$O$33/'Fixed Data'!$E$13</f>
        <v>0</v>
      </c>
      <c r="AI45" s="140">
        <f>$O$33/'Fixed Data'!$E$13</f>
        <v>0</v>
      </c>
      <c r="AJ45" s="140">
        <f>$O$33/'Fixed Data'!$E$13</f>
        <v>0</v>
      </c>
      <c r="AK45" s="140">
        <f>$O$33/'Fixed Data'!$E$13</f>
        <v>0</v>
      </c>
      <c r="AL45" s="140">
        <f>$O$33/'Fixed Data'!$E$13</f>
        <v>0</v>
      </c>
      <c r="AM45" s="140">
        <f>$O$33/'Fixed Data'!$E$13</f>
        <v>0</v>
      </c>
      <c r="AN45" s="140">
        <f>$O$33/'Fixed Data'!$E$13</f>
        <v>0</v>
      </c>
      <c r="AO45" s="140">
        <f>$O$33/'Fixed Data'!$E$13</f>
        <v>0</v>
      </c>
      <c r="AP45" s="140">
        <f>$O$33/'Fixed Data'!$E$13</f>
        <v>0</v>
      </c>
      <c r="AQ45" s="140">
        <f>$O$33/'Fixed Data'!$E$13</f>
        <v>0</v>
      </c>
      <c r="AR45" s="140">
        <f>$O$33/'Fixed Data'!$E$13</f>
        <v>0</v>
      </c>
      <c r="AS45" s="140">
        <f>$O$33/'Fixed Data'!$E$13</f>
        <v>0</v>
      </c>
      <c r="AT45" s="140">
        <f>$O$33/'Fixed Data'!$E$13</f>
        <v>0</v>
      </c>
      <c r="AU45" s="140">
        <f>$O$33/'Fixed Data'!$E$13</f>
        <v>0</v>
      </c>
      <c r="AV45" s="140">
        <f>$O$33/'Fixed Data'!$E$13</f>
        <v>0</v>
      </c>
      <c r="AW45" s="140">
        <f>$O$33/'Fixed Data'!$E$13</f>
        <v>0</v>
      </c>
      <c r="AX45" s="140">
        <f>$O$33/'Fixed Data'!$E$13</f>
        <v>0</v>
      </c>
      <c r="AY45" s="140">
        <f>$O$33/'Fixed Data'!$E$13</f>
        <v>0</v>
      </c>
      <c r="AZ45" s="140">
        <f>$O$33/'Fixed Data'!$E$13</f>
        <v>0</v>
      </c>
      <c r="BA45" s="140">
        <f>$O$33/'Fixed Data'!$E$13</f>
        <v>0</v>
      </c>
      <c r="BB45" s="140">
        <f>$O$33/'Fixed Data'!$E$13</f>
        <v>0</v>
      </c>
      <c r="BC45" s="140">
        <f>$O$33/'Fixed Data'!$E$13</f>
        <v>0</v>
      </c>
      <c r="BD45" s="140">
        <f>$O$33/'Fixed Data'!$E$13</f>
        <v>0</v>
      </c>
      <c r="BE45" s="140">
        <f>$O$33/'Fixed Data'!$E$13</f>
        <v>0</v>
      </c>
    </row>
    <row r="46" spans="1:57" ht="16.5" hidden="1" customHeight="1" outlineLevel="1">
      <c r="A46" s="180"/>
      <c r="B46" s="36" t="s">
        <v>346</v>
      </c>
      <c r="C46" s="36" t="s">
        <v>347</v>
      </c>
      <c r="D46" s="36" t="s">
        <v>196</v>
      </c>
      <c r="F46" s="140"/>
      <c r="G46" s="140"/>
      <c r="H46" s="140"/>
      <c r="I46" s="140"/>
      <c r="J46" s="140"/>
      <c r="K46" s="140"/>
      <c r="L46" s="140"/>
      <c r="M46" s="140"/>
      <c r="N46" s="140"/>
      <c r="O46" s="140"/>
      <c r="P46" s="140"/>
      <c r="Q46" s="140">
        <f>$P$33/'Fixed Data'!$E$13</f>
        <v>0</v>
      </c>
      <c r="R46" s="140">
        <f>$P$33/'Fixed Data'!$E$13</f>
        <v>0</v>
      </c>
      <c r="S46" s="140">
        <f>$P$33/'Fixed Data'!$E$13</f>
        <v>0</v>
      </c>
      <c r="T46" s="140">
        <f>$P$33/'Fixed Data'!$E$13</f>
        <v>0</v>
      </c>
      <c r="U46" s="140">
        <f>$P$33/'Fixed Data'!$E$13</f>
        <v>0</v>
      </c>
      <c r="V46" s="140">
        <f>$P$33/'Fixed Data'!$E$13</f>
        <v>0</v>
      </c>
      <c r="W46" s="140">
        <f>$P$33/'Fixed Data'!$E$13</f>
        <v>0</v>
      </c>
      <c r="X46" s="140">
        <f>$P$33/'Fixed Data'!$E$13</f>
        <v>0</v>
      </c>
      <c r="Y46" s="140">
        <f>$P$33/'Fixed Data'!$E$13</f>
        <v>0</v>
      </c>
      <c r="Z46" s="140">
        <f>$P$33/'Fixed Data'!$E$13</f>
        <v>0</v>
      </c>
      <c r="AA46" s="140">
        <f>$P$33/'Fixed Data'!$E$13</f>
        <v>0</v>
      </c>
      <c r="AB46" s="140">
        <f>$P$33/'Fixed Data'!$E$13</f>
        <v>0</v>
      </c>
      <c r="AC46" s="140">
        <f>$P$33/'Fixed Data'!$E$13</f>
        <v>0</v>
      </c>
      <c r="AD46" s="140">
        <f>$P$33/'Fixed Data'!$E$13</f>
        <v>0</v>
      </c>
      <c r="AE46" s="140">
        <f>$P$33/'Fixed Data'!$E$13</f>
        <v>0</v>
      </c>
      <c r="AF46" s="140">
        <f>$P$33/'Fixed Data'!$E$13</f>
        <v>0</v>
      </c>
      <c r="AG46" s="140">
        <f>$P$33/'Fixed Data'!$E$13</f>
        <v>0</v>
      </c>
      <c r="AH46" s="140">
        <f>$P$33/'Fixed Data'!$E$13</f>
        <v>0</v>
      </c>
      <c r="AI46" s="140">
        <f>$P$33/'Fixed Data'!$E$13</f>
        <v>0</v>
      </c>
      <c r="AJ46" s="140">
        <f>$P$33/'Fixed Data'!$E$13</f>
        <v>0</v>
      </c>
      <c r="AK46" s="140">
        <f>$P$33/'Fixed Data'!$E$13</f>
        <v>0</v>
      </c>
      <c r="AL46" s="140">
        <f>$P$33/'Fixed Data'!$E$13</f>
        <v>0</v>
      </c>
      <c r="AM46" s="140">
        <f>$P$33/'Fixed Data'!$E$13</f>
        <v>0</v>
      </c>
      <c r="AN46" s="140">
        <f>$P$33/'Fixed Data'!$E$13</f>
        <v>0</v>
      </c>
      <c r="AO46" s="140">
        <f>$P$33/'Fixed Data'!$E$13</f>
        <v>0</v>
      </c>
      <c r="AP46" s="140">
        <f>$P$33/'Fixed Data'!$E$13</f>
        <v>0</v>
      </c>
      <c r="AQ46" s="140">
        <f>$P$33/'Fixed Data'!$E$13</f>
        <v>0</v>
      </c>
      <c r="AR46" s="140">
        <f>$P$33/'Fixed Data'!$E$13</f>
        <v>0</v>
      </c>
      <c r="AS46" s="140">
        <f>$P$33/'Fixed Data'!$E$13</f>
        <v>0</v>
      </c>
      <c r="AT46" s="140">
        <f>$P$33/'Fixed Data'!$E$13</f>
        <v>0</v>
      </c>
      <c r="AU46" s="140">
        <f>$P$33/'Fixed Data'!$E$13</f>
        <v>0</v>
      </c>
      <c r="AV46" s="140">
        <f>$P$33/'Fixed Data'!$E$13</f>
        <v>0</v>
      </c>
      <c r="AW46" s="140">
        <f>$P$33/'Fixed Data'!$E$13</f>
        <v>0</v>
      </c>
      <c r="AX46" s="140">
        <f>$P$33/'Fixed Data'!$E$13</f>
        <v>0</v>
      </c>
      <c r="AY46" s="140">
        <f>$P$33/'Fixed Data'!$E$13</f>
        <v>0</v>
      </c>
      <c r="AZ46" s="140">
        <f>$P$33/'Fixed Data'!$E$13</f>
        <v>0</v>
      </c>
      <c r="BA46" s="140">
        <f>$P$33/'Fixed Data'!$E$13</f>
        <v>0</v>
      </c>
      <c r="BB46" s="140">
        <f>$P$33/'Fixed Data'!$E$13</f>
        <v>0</v>
      </c>
      <c r="BC46" s="140">
        <f>$P$33/'Fixed Data'!$E$13</f>
        <v>0</v>
      </c>
      <c r="BD46" s="140">
        <f>$P$33/'Fixed Data'!$E$13</f>
        <v>0</v>
      </c>
      <c r="BE46" s="140">
        <f>$P$33/'Fixed Data'!$E$13</f>
        <v>0</v>
      </c>
    </row>
    <row r="47" spans="1:57" ht="16.5" hidden="1" customHeight="1" outlineLevel="1">
      <c r="A47" s="180"/>
      <c r="B47" s="36" t="s">
        <v>348</v>
      </c>
      <c r="C47" s="36" t="s">
        <v>349</v>
      </c>
      <c r="D47" s="36" t="s">
        <v>196</v>
      </c>
      <c r="F47" s="140"/>
      <c r="G47" s="140"/>
      <c r="H47" s="140"/>
      <c r="I47" s="140"/>
      <c r="J47" s="140"/>
      <c r="K47" s="140"/>
      <c r="L47" s="140"/>
      <c r="M47" s="140"/>
      <c r="N47" s="140"/>
      <c r="O47" s="140"/>
      <c r="P47" s="140"/>
      <c r="Q47" s="140"/>
      <c r="R47" s="140">
        <f>$Q$33/'Fixed Data'!$E$13</f>
        <v>0</v>
      </c>
      <c r="S47" s="140">
        <f>$Q$33/'Fixed Data'!$E$13</f>
        <v>0</v>
      </c>
      <c r="T47" s="140">
        <f>$Q$33/'Fixed Data'!$E$13</f>
        <v>0</v>
      </c>
      <c r="U47" s="140">
        <f>$Q$33/'Fixed Data'!$E$13</f>
        <v>0</v>
      </c>
      <c r="V47" s="140">
        <f>$Q$33/'Fixed Data'!$E$13</f>
        <v>0</v>
      </c>
      <c r="W47" s="140">
        <f>$Q$33/'Fixed Data'!$E$13</f>
        <v>0</v>
      </c>
      <c r="X47" s="140">
        <f>$Q$33/'Fixed Data'!$E$13</f>
        <v>0</v>
      </c>
      <c r="Y47" s="140">
        <f>$Q$33/'Fixed Data'!$E$13</f>
        <v>0</v>
      </c>
      <c r="Z47" s="140">
        <f>$Q$33/'Fixed Data'!$E$13</f>
        <v>0</v>
      </c>
      <c r="AA47" s="140">
        <f>$Q$33/'Fixed Data'!$E$13</f>
        <v>0</v>
      </c>
      <c r="AB47" s="140">
        <f>$Q$33/'Fixed Data'!$E$13</f>
        <v>0</v>
      </c>
      <c r="AC47" s="140">
        <f>$Q$33/'Fixed Data'!$E$13</f>
        <v>0</v>
      </c>
      <c r="AD47" s="140">
        <f>$Q$33/'Fixed Data'!$E$13</f>
        <v>0</v>
      </c>
      <c r="AE47" s="140">
        <f>$Q$33/'Fixed Data'!$E$13</f>
        <v>0</v>
      </c>
      <c r="AF47" s="140">
        <f>$Q$33/'Fixed Data'!$E$13</f>
        <v>0</v>
      </c>
      <c r="AG47" s="140">
        <f>$Q$33/'Fixed Data'!$E$13</f>
        <v>0</v>
      </c>
      <c r="AH47" s="140">
        <f>$Q$33/'Fixed Data'!$E$13</f>
        <v>0</v>
      </c>
      <c r="AI47" s="140">
        <f>$Q$33/'Fixed Data'!$E$13</f>
        <v>0</v>
      </c>
      <c r="AJ47" s="140">
        <f>$Q$33/'Fixed Data'!$E$13</f>
        <v>0</v>
      </c>
      <c r="AK47" s="140">
        <f>$Q$33/'Fixed Data'!$E$13</f>
        <v>0</v>
      </c>
      <c r="AL47" s="140">
        <f>$Q$33/'Fixed Data'!$E$13</f>
        <v>0</v>
      </c>
      <c r="AM47" s="140">
        <f>$Q$33/'Fixed Data'!$E$13</f>
        <v>0</v>
      </c>
      <c r="AN47" s="140">
        <f>$Q$33/'Fixed Data'!$E$13</f>
        <v>0</v>
      </c>
      <c r="AO47" s="140">
        <f>$Q$33/'Fixed Data'!$E$13</f>
        <v>0</v>
      </c>
      <c r="AP47" s="140">
        <f>$Q$33/'Fixed Data'!$E$13</f>
        <v>0</v>
      </c>
      <c r="AQ47" s="140">
        <f>$Q$33/'Fixed Data'!$E$13</f>
        <v>0</v>
      </c>
      <c r="AR47" s="140">
        <f>$Q$33/'Fixed Data'!$E$13</f>
        <v>0</v>
      </c>
      <c r="AS47" s="140">
        <f>$Q$33/'Fixed Data'!$E$13</f>
        <v>0</v>
      </c>
      <c r="AT47" s="140">
        <f>$Q$33/'Fixed Data'!$E$13</f>
        <v>0</v>
      </c>
      <c r="AU47" s="140">
        <f>$Q$33/'Fixed Data'!$E$13</f>
        <v>0</v>
      </c>
      <c r="AV47" s="140">
        <f>$Q$33/'Fixed Data'!$E$13</f>
        <v>0</v>
      </c>
      <c r="AW47" s="140">
        <f>$Q$33/'Fixed Data'!$E$13</f>
        <v>0</v>
      </c>
      <c r="AX47" s="140">
        <f>$Q$33/'Fixed Data'!$E$13</f>
        <v>0</v>
      </c>
      <c r="AY47" s="140">
        <f>$Q$33/'Fixed Data'!$E$13</f>
        <v>0</v>
      </c>
      <c r="AZ47" s="140">
        <f>$Q$33/'Fixed Data'!$E$13</f>
        <v>0</v>
      </c>
      <c r="BA47" s="140">
        <f>$Q$33/'Fixed Data'!$E$13</f>
        <v>0</v>
      </c>
      <c r="BB47" s="140">
        <f>$Q$33/'Fixed Data'!$E$13</f>
        <v>0</v>
      </c>
      <c r="BC47" s="140">
        <f>$Q$33/'Fixed Data'!$E$13</f>
        <v>0</v>
      </c>
      <c r="BD47" s="140">
        <f>$Q$33/'Fixed Data'!$E$13</f>
        <v>0</v>
      </c>
      <c r="BE47" s="140">
        <f>$Q$33/'Fixed Data'!$E$13</f>
        <v>0</v>
      </c>
    </row>
    <row r="48" spans="1:57" ht="16.5" hidden="1" customHeight="1" outlineLevel="1">
      <c r="A48" s="180"/>
      <c r="B48" s="36" t="s">
        <v>350</v>
      </c>
      <c r="C48" s="36" t="s">
        <v>351</v>
      </c>
      <c r="D48" s="36" t="s">
        <v>196</v>
      </c>
      <c r="F48" s="140"/>
      <c r="G48" s="140"/>
      <c r="H48" s="140"/>
      <c r="I48" s="140"/>
      <c r="J48" s="140"/>
      <c r="K48" s="140"/>
      <c r="L48" s="140"/>
      <c r="M48" s="140"/>
      <c r="N48" s="140"/>
      <c r="O48" s="140"/>
      <c r="P48" s="140"/>
      <c r="Q48" s="140"/>
      <c r="R48" s="140"/>
      <c r="S48" s="140">
        <f>$R$33/'Fixed Data'!$E$13</f>
        <v>0</v>
      </c>
      <c r="T48" s="140">
        <f>$R$33/'Fixed Data'!$E$13</f>
        <v>0</v>
      </c>
      <c r="U48" s="140">
        <f>$R$33/'Fixed Data'!$E$13</f>
        <v>0</v>
      </c>
      <c r="V48" s="140">
        <f>$R$33/'Fixed Data'!$E$13</f>
        <v>0</v>
      </c>
      <c r="W48" s="140">
        <f>$R$33/'Fixed Data'!$E$13</f>
        <v>0</v>
      </c>
      <c r="X48" s="140">
        <f>$R$33/'Fixed Data'!$E$13</f>
        <v>0</v>
      </c>
      <c r="Y48" s="140">
        <f>$R$33/'Fixed Data'!$E$13</f>
        <v>0</v>
      </c>
      <c r="Z48" s="140">
        <f>$R$33/'Fixed Data'!$E$13</f>
        <v>0</v>
      </c>
      <c r="AA48" s="140">
        <f>$R$33/'Fixed Data'!$E$13</f>
        <v>0</v>
      </c>
      <c r="AB48" s="140">
        <f>$R$33/'Fixed Data'!$E$13</f>
        <v>0</v>
      </c>
      <c r="AC48" s="140">
        <f>$R$33/'Fixed Data'!$E$13</f>
        <v>0</v>
      </c>
      <c r="AD48" s="140">
        <f>$R$33/'Fixed Data'!$E$13</f>
        <v>0</v>
      </c>
      <c r="AE48" s="140">
        <f>$R$33/'Fixed Data'!$E$13</f>
        <v>0</v>
      </c>
      <c r="AF48" s="140">
        <f>$R$33/'Fixed Data'!$E$13</f>
        <v>0</v>
      </c>
      <c r="AG48" s="140">
        <f>$R$33/'Fixed Data'!$E$13</f>
        <v>0</v>
      </c>
      <c r="AH48" s="140">
        <f>$R$33/'Fixed Data'!$E$13</f>
        <v>0</v>
      </c>
      <c r="AI48" s="140">
        <f>$R$33/'Fixed Data'!$E$13</f>
        <v>0</v>
      </c>
      <c r="AJ48" s="140">
        <f>$R$33/'Fixed Data'!$E$13</f>
        <v>0</v>
      </c>
      <c r="AK48" s="140">
        <f>$R$33/'Fixed Data'!$E$13</f>
        <v>0</v>
      </c>
      <c r="AL48" s="140">
        <f>$R$33/'Fixed Data'!$E$13</f>
        <v>0</v>
      </c>
      <c r="AM48" s="140">
        <f>$R$33/'Fixed Data'!$E$13</f>
        <v>0</v>
      </c>
      <c r="AN48" s="140">
        <f>$R$33/'Fixed Data'!$E$13</f>
        <v>0</v>
      </c>
      <c r="AO48" s="140">
        <f>$R$33/'Fixed Data'!$E$13</f>
        <v>0</v>
      </c>
      <c r="AP48" s="140">
        <f>$R$33/'Fixed Data'!$E$13</f>
        <v>0</v>
      </c>
      <c r="AQ48" s="140">
        <f>$R$33/'Fixed Data'!$E$13</f>
        <v>0</v>
      </c>
      <c r="AR48" s="140">
        <f>$R$33/'Fixed Data'!$E$13</f>
        <v>0</v>
      </c>
      <c r="AS48" s="140">
        <f>$R$33/'Fixed Data'!$E$13</f>
        <v>0</v>
      </c>
      <c r="AT48" s="140">
        <f>$R$33/'Fixed Data'!$E$13</f>
        <v>0</v>
      </c>
      <c r="AU48" s="140">
        <f>$R$33/'Fixed Data'!$E$13</f>
        <v>0</v>
      </c>
      <c r="AV48" s="140">
        <f>$R$33/'Fixed Data'!$E$13</f>
        <v>0</v>
      </c>
      <c r="AW48" s="140">
        <f>$R$33/'Fixed Data'!$E$13</f>
        <v>0</v>
      </c>
      <c r="AX48" s="140">
        <f>$R$33/'Fixed Data'!$E$13</f>
        <v>0</v>
      </c>
      <c r="AY48" s="140">
        <f>$R$33/'Fixed Data'!$E$13</f>
        <v>0</v>
      </c>
      <c r="AZ48" s="140">
        <f>$R$33/'Fixed Data'!$E$13</f>
        <v>0</v>
      </c>
      <c r="BA48" s="140">
        <f>$R$33/'Fixed Data'!$E$13</f>
        <v>0</v>
      </c>
      <c r="BB48" s="140">
        <f>$R$33/'Fixed Data'!$E$13</f>
        <v>0</v>
      </c>
      <c r="BC48" s="140">
        <f>$R$33/'Fixed Data'!$E$13</f>
        <v>0</v>
      </c>
      <c r="BD48" s="140">
        <f>$R$33/'Fixed Data'!$E$13</f>
        <v>0</v>
      </c>
      <c r="BE48" s="140">
        <f>$R$33/'Fixed Data'!$E$13</f>
        <v>0</v>
      </c>
    </row>
    <row r="49" spans="1:57" ht="16.5" hidden="1" customHeight="1" outlineLevel="1">
      <c r="A49" s="180"/>
      <c r="B49" s="36" t="s">
        <v>352</v>
      </c>
      <c r="C49" s="36" t="s">
        <v>353</v>
      </c>
      <c r="D49" s="36" t="s">
        <v>196</v>
      </c>
      <c r="F49" s="140"/>
      <c r="G49" s="140"/>
      <c r="H49" s="140"/>
      <c r="I49" s="140"/>
      <c r="J49" s="140"/>
      <c r="K49" s="140"/>
      <c r="L49" s="140"/>
      <c r="M49" s="140"/>
      <c r="N49" s="140"/>
      <c r="O49" s="140"/>
      <c r="P49" s="140"/>
      <c r="Q49" s="140"/>
      <c r="R49" s="140"/>
      <c r="S49" s="140"/>
      <c r="T49" s="140">
        <f>$S$33/'Fixed Data'!$E$13</f>
        <v>0</v>
      </c>
      <c r="U49" s="140">
        <f>$S$33/'Fixed Data'!$E$13</f>
        <v>0</v>
      </c>
      <c r="V49" s="140">
        <f>$S$33/'Fixed Data'!$E$13</f>
        <v>0</v>
      </c>
      <c r="W49" s="140">
        <f>$S$33/'Fixed Data'!$E$13</f>
        <v>0</v>
      </c>
      <c r="X49" s="140">
        <f>$S$33/'Fixed Data'!$E$13</f>
        <v>0</v>
      </c>
      <c r="Y49" s="140">
        <f>$S$33/'Fixed Data'!$E$13</f>
        <v>0</v>
      </c>
      <c r="Z49" s="140">
        <f>$S$33/'Fixed Data'!$E$13</f>
        <v>0</v>
      </c>
      <c r="AA49" s="140">
        <f>$S$33/'Fixed Data'!$E$13</f>
        <v>0</v>
      </c>
      <c r="AB49" s="140">
        <f>$S$33/'Fixed Data'!$E$13</f>
        <v>0</v>
      </c>
      <c r="AC49" s="140">
        <f>$S$33/'Fixed Data'!$E$13</f>
        <v>0</v>
      </c>
      <c r="AD49" s="140">
        <f>$S$33/'Fixed Data'!$E$13</f>
        <v>0</v>
      </c>
      <c r="AE49" s="140">
        <f>$S$33/'Fixed Data'!$E$13</f>
        <v>0</v>
      </c>
      <c r="AF49" s="140">
        <f>$S$33/'Fixed Data'!$E$13</f>
        <v>0</v>
      </c>
      <c r="AG49" s="140">
        <f>$S$33/'Fixed Data'!$E$13</f>
        <v>0</v>
      </c>
      <c r="AH49" s="140">
        <f>$S$33/'Fixed Data'!$E$13</f>
        <v>0</v>
      </c>
      <c r="AI49" s="140">
        <f>$S$33/'Fixed Data'!$E$13</f>
        <v>0</v>
      </c>
      <c r="AJ49" s="140">
        <f>$S$33/'Fixed Data'!$E$13</f>
        <v>0</v>
      </c>
      <c r="AK49" s="140">
        <f>$S$33/'Fixed Data'!$E$13</f>
        <v>0</v>
      </c>
      <c r="AL49" s="140">
        <f>$S$33/'Fixed Data'!$E$13</f>
        <v>0</v>
      </c>
      <c r="AM49" s="140">
        <f>$S$33/'Fixed Data'!$E$13</f>
        <v>0</v>
      </c>
      <c r="AN49" s="140">
        <f>$S$33/'Fixed Data'!$E$13</f>
        <v>0</v>
      </c>
      <c r="AO49" s="140">
        <f>$S$33/'Fixed Data'!$E$13</f>
        <v>0</v>
      </c>
      <c r="AP49" s="140">
        <f>$S$33/'Fixed Data'!$E$13</f>
        <v>0</v>
      </c>
      <c r="AQ49" s="140">
        <f>$S$33/'Fixed Data'!$E$13</f>
        <v>0</v>
      </c>
      <c r="AR49" s="140">
        <f>$S$33/'Fixed Data'!$E$13</f>
        <v>0</v>
      </c>
      <c r="AS49" s="140">
        <f>$S$33/'Fixed Data'!$E$13</f>
        <v>0</v>
      </c>
      <c r="AT49" s="140">
        <f>$S$33/'Fixed Data'!$E$13</f>
        <v>0</v>
      </c>
      <c r="AU49" s="140">
        <f>$S$33/'Fixed Data'!$E$13</f>
        <v>0</v>
      </c>
      <c r="AV49" s="140">
        <f>$S$33/'Fixed Data'!$E$13</f>
        <v>0</v>
      </c>
      <c r="AW49" s="140">
        <f>$S$33/'Fixed Data'!$E$13</f>
        <v>0</v>
      </c>
      <c r="AX49" s="140">
        <f>$S$33/'Fixed Data'!$E$13</f>
        <v>0</v>
      </c>
      <c r="AY49" s="140">
        <f>$S$33/'Fixed Data'!$E$13</f>
        <v>0</v>
      </c>
      <c r="AZ49" s="140">
        <f>$S$33/'Fixed Data'!$E$13</f>
        <v>0</v>
      </c>
      <c r="BA49" s="140">
        <f>$S$33/'Fixed Data'!$E$13</f>
        <v>0</v>
      </c>
      <c r="BB49" s="140">
        <f>$S$33/'Fixed Data'!$E$13</f>
        <v>0</v>
      </c>
      <c r="BC49" s="140">
        <f>$S$33/'Fixed Data'!$E$13</f>
        <v>0</v>
      </c>
      <c r="BD49" s="140">
        <f>$S$33/'Fixed Data'!$E$13</f>
        <v>0</v>
      </c>
      <c r="BE49" s="140">
        <f>$S$33/'Fixed Data'!$E$13</f>
        <v>0</v>
      </c>
    </row>
    <row r="50" spans="1:57" ht="16.5" hidden="1" customHeight="1" outlineLevel="1">
      <c r="A50" s="180"/>
      <c r="B50" s="36" t="s">
        <v>354</v>
      </c>
      <c r="C50" s="36" t="s">
        <v>355</v>
      </c>
      <c r="D50" s="36" t="s">
        <v>196</v>
      </c>
      <c r="F50" s="140"/>
      <c r="G50" s="140"/>
      <c r="H50" s="140"/>
      <c r="I50" s="140"/>
      <c r="J50" s="140"/>
      <c r="K50" s="140"/>
      <c r="L50" s="140"/>
      <c r="M50" s="140"/>
      <c r="N50" s="140"/>
      <c r="O50" s="140"/>
      <c r="P50" s="140"/>
      <c r="Q50" s="140"/>
      <c r="R50" s="140"/>
      <c r="S50" s="140"/>
      <c r="T50" s="140"/>
      <c r="U50" s="140">
        <f>$T$33/'Fixed Data'!$E$13</f>
        <v>0</v>
      </c>
      <c r="V50" s="140">
        <f>$T$33/'Fixed Data'!$E$13</f>
        <v>0</v>
      </c>
      <c r="W50" s="140">
        <f>$T$33/'Fixed Data'!$E$13</f>
        <v>0</v>
      </c>
      <c r="X50" s="140">
        <f>$T$33/'Fixed Data'!$E$13</f>
        <v>0</v>
      </c>
      <c r="Y50" s="140">
        <f>$T$33/'Fixed Data'!$E$13</f>
        <v>0</v>
      </c>
      <c r="Z50" s="140">
        <f>$T$33/'Fixed Data'!$E$13</f>
        <v>0</v>
      </c>
      <c r="AA50" s="140">
        <f>$T$33/'Fixed Data'!$E$13</f>
        <v>0</v>
      </c>
      <c r="AB50" s="140">
        <f>$T$33/'Fixed Data'!$E$13</f>
        <v>0</v>
      </c>
      <c r="AC50" s="140">
        <f>$T$33/'Fixed Data'!$E$13</f>
        <v>0</v>
      </c>
      <c r="AD50" s="140">
        <f>$T$33/'Fixed Data'!$E$13</f>
        <v>0</v>
      </c>
      <c r="AE50" s="140">
        <f>$T$33/'Fixed Data'!$E$13</f>
        <v>0</v>
      </c>
      <c r="AF50" s="140">
        <f>$T$33/'Fixed Data'!$E$13</f>
        <v>0</v>
      </c>
      <c r="AG50" s="140">
        <f>$T$33/'Fixed Data'!$E$13</f>
        <v>0</v>
      </c>
      <c r="AH50" s="140">
        <f>$T$33/'Fixed Data'!$E$13</f>
        <v>0</v>
      </c>
      <c r="AI50" s="140">
        <f>$T$33/'Fixed Data'!$E$13</f>
        <v>0</v>
      </c>
      <c r="AJ50" s="140">
        <f>$T$33/'Fixed Data'!$E$13</f>
        <v>0</v>
      </c>
      <c r="AK50" s="140">
        <f>$T$33/'Fixed Data'!$E$13</f>
        <v>0</v>
      </c>
      <c r="AL50" s="140">
        <f>$T$33/'Fixed Data'!$E$13</f>
        <v>0</v>
      </c>
      <c r="AM50" s="140">
        <f>$T$33/'Fixed Data'!$E$13</f>
        <v>0</v>
      </c>
      <c r="AN50" s="140">
        <f>$T$33/'Fixed Data'!$E$13</f>
        <v>0</v>
      </c>
      <c r="AO50" s="140">
        <f>$T$33/'Fixed Data'!$E$13</f>
        <v>0</v>
      </c>
      <c r="AP50" s="140">
        <f>$T$33/'Fixed Data'!$E$13</f>
        <v>0</v>
      </c>
      <c r="AQ50" s="140">
        <f>$T$33/'Fixed Data'!$E$13</f>
        <v>0</v>
      </c>
      <c r="AR50" s="140">
        <f>$T$33/'Fixed Data'!$E$13</f>
        <v>0</v>
      </c>
      <c r="AS50" s="140">
        <f>$T$33/'Fixed Data'!$E$13</f>
        <v>0</v>
      </c>
      <c r="AT50" s="140">
        <f>$T$33/'Fixed Data'!$E$13</f>
        <v>0</v>
      </c>
      <c r="AU50" s="140">
        <f>$T$33/'Fixed Data'!$E$13</f>
        <v>0</v>
      </c>
      <c r="AV50" s="140">
        <f>$T$33/'Fixed Data'!$E$13</f>
        <v>0</v>
      </c>
      <c r="AW50" s="140">
        <f>$T$33/'Fixed Data'!$E$13</f>
        <v>0</v>
      </c>
      <c r="AX50" s="140">
        <f>$T$33/'Fixed Data'!$E$13</f>
        <v>0</v>
      </c>
      <c r="AY50" s="140">
        <f>$T$33/'Fixed Data'!$E$13</f>
        <v>0</v>
      </c>
      <c r="AZ50" s="140">
        <f>$T$33/'Fixed Data'!$E$13</f>
        <v>0</v>
      </c>
      <c r="BA50" s="140">
        <f>$T$33/'Fixed Data'!$E$13</f>
        <v>0</v>
      </c>
      <c r="BB50" s="140">
        <f>$T$33/'Fixed Data'!$E$13</f>
        <v>0</v>
      </c>
      <c r="BC50" s="140">
        <f>$T$33/'Fixed Data'!$E$13</f>
        <v>0</v>
      </c>
      <c r="BD50" s="140">
        <f>$T$33/'Fixed Data'!$E$13</f>
        <v>0</v>
      </c>
      <c r="BE50" s="140">
        <f>$T$33/'Fixed Data'!$E$13</f>
        <v>0</v>
      </c>
    </row>
    <row r="51" spans="1:57" ht="16.5" hidden="1" customHeight="1" outlineLevel="1">
      <c r="A51" s="180"/>
      <c r="B51" s="36" t="s">
        <v>356</v>
      </c>
      <c r="C51" s="36" t="s">
        <v>357</v>
      </c>
      <c r="D51" s="36" t="s">
        <v>196</v>
      </c>
      <c r="F51" s="140"/>
      <c r="G51" s="140"/>
      <c r="H51" s="140"/>
      <c r="I51" s="140"/>
      <c r="J51" s="140"/>
      <c r="K51" s="140"/>
      <c r="L51" s="140"/>
      <c r="M51" s="140"/>
      <c r="N51" s="140"/>
      <c r="O51" s="140"/>
      <c r="P51" s="140"/>
      <c r="Q51" s="140"/>
      <c r="R51" s="140"/>
      <c r="S51" s="140"/>
      <c r="T51" s="140"/>
      <c r="U51" s="140"/>
      <c r="V51" s="140">
        <f>$U$33/'Fixed Data'!$E$13</f>
        <v>0</v>
      </c>
      <c r="W51" s="140">
        <f>$U$33/'Fixed Data'!$E$13</f>
        <v>0</v>
      </c>
      <c r="X51" s="140">
        <f>$U$33/'Fixed Data'!$E$13</f>
        <v>0</v>
      </c>
      <c r="Y51" s="140">
        <f>$U$33/'Fixed Data'!$E$13</f>
        <v>0</v>
      </c>
      <c r="Z51" s="140">
        <f>$U$33/'Fixed Data'!$E$13</f>
        <v>0</v>
      </c>
      <c r="AA51" s="140">
        <f>$U$33/'Fixed Data'!$E$13</f>
        <v>0</v>
      </c>
      <c r="AB51" s="140">
        <f>$U$33/'Fixed Data'!$E$13</f>
        <v>0</v>
      </c>
      <c r="AC51" s="140">
        <f>$U$33/'Fixed Data'!$E$13</f>
        <v>0</v>
      </c>
      <c r="AD51" s="140">
        <f>$U$33/'Fixed Data'!$E$13</f>
        <v>0</v>
      </c>
      <c r="AE51" s="140">
        <f>$U$33/'Fixed Data'!$E$13</f>
        <v>0</v>
      </c>
      <c r="AF51" s="140">
        <f>$U$33/'Fixed Data'!$E$13</f>
        <v>0</v>
      </c>
      <c r="AG51" s="140">
        <f>$U$33/'Fixed Data'!$E$13</f>
        <v>0</v>
      </c>
      <c r="AH51" s="140">
        <f>$U$33/'Fixed Data'!$E$13</f>
        <v>0</v>
      </c>
      <c r="AI51" s="140">
        <f>$U$33/'Fixed Data'!$E$13</f>
        <v>0</v>
      </c>
      <c r="AJ51" s="140">
        <f>$U$33/'Fixed Data'!$E$13</f>
        <v>0</v>
      </c>
      <c r="AK51" s="140">
        <f>$U$33/'Fixed Data'!$E$13</f>
        <v>0</v>
      </c>
      <c r="AL51" s="140">
        <f>$U$33/'Fixed Data'!$E$13</f>
        <v>0</v>
      </c>
      <c r="AM51" s="140">
        <f>$U$33/'Fixed Data'!$E$13</f>
        <v>0</v>
      </c>
      <c r="AN51" s="140">
        <f>$U$33/'Fixed Data'!$E$13</f>
        <v>0</v>
      </c>
      <c r="AO51" s="140">
        <f>$U$33/'Fixed Data'!$E$13</f>
        <v>0</v>
      </c>
      <c r="AP51" s="140">
        <f>$U$33/'Fixed Data'!$E$13</f>
        <v>0</v>
      </c>
      <c r="AQ51" s="140">
        <f>$U$33/'Fixed Data'!$E$13</f>
        <v>0</v>
      </c>
      <c r="AR51" s="140">
        <f>$U$33/'Fixed Data'!$E$13</f>
        <v>0</v>
      </c>
      <c r="AS51" s="140">
        <f>$U$33/'Fixed Data'!$E$13</f>
        <v>0</v>
      </c>
      <c r="AT51" s="140">
        <f>$U$33/'Fixed Data'!$E$13</f>
        <v>0</v>
      </c>
      <c r="AU51" s="140">
        <f>$U$33/'Fixed Data'!$E$13</f>
        <v>0</v>
      </c>
      <c r="AV51" s="140">
        <f>$U$33/'Fixed Data'!$E$13</f>
        <v>0</v>
      </c>
      <c r="AW51" s="140">
        <f>$U$33/'Fixed Data'!$E$13</f>
        <v>0</v>
      </c>
      <c r="AX51" s="140">
        <f>$U$33/'Fixed Data'!$E$13</f>
        <v>0</v>
      </c>
      <c r="AY51" s="140">
        <f>$U$33/'Fixed Data'!$E$13</f>
        <v>0</v>
      </c>
      <c r="AZ51" s="140">
        <f>$U$33/'Fixed Data'!$E$13</f>
        <v>0</v>
      </c>
      <c r="BA51" s="140">
        <f>$U$33/'Fixed Data'!$E$13</f>
        <v>0</v>
      </c>
      <c r="BB51" s="140">
        <f>$U$33/'Fixed Data'!$E$13</f>
        <v>0</v>
      </c>
      <c r="BC51" s="140">
        <f>$U$33/'Fixed Data'!$E$13</f>
        <v>0</v>
      </c>
      <c r="BD51" s="140">
        <f>$U$33/'Fixed Data'!$E$13</f>
        <v>0</v>
      </c>
      <c r="BE51" s="140">
        <f>$U$33/'Fixed Data'!$E$13</f>
        <v>0</v>
      </c>
    </row>
    <row r="52" spans="1:57" ht="16.5" hidden="1" customHeight="1" outlineLevel="1">
      <c r="A52" s="180"/>
      <c r="B52" s="36" t="s">
        <v>358</v>
      </c>
      <c r="C52" s="36" t="s">
        <v>359</v>
      </c>
      <c r="D52" s="36" t="s">
        <v>196</v>
      </c>
      <c r="F52" s="140"/>
      <c r="G52" s="140"/>
      <c r="H52" s="140"/>
      <c r="I52" s="140"/>
      <c r="J52" s="140"/>
      <c r="K52" s="140"/>
      <c r="L52" s="140"/>
      <c r="M52" s="140"/>
      <c r="N52" s="140"/>
      <c r="O52" s="140"/>
      <c r="P52" s="140"/>
      <c r="Q52" s="140"/>
      <c r="R52" s="140"/>
      <c r="S52" s="140"/>
      <c r="T52" s="140"/>
      <c r="U52" s="140"/>
      <c r="V52" s="140"/>
      <c r="W52" s="140">
        <f>$V$33/'Fixed Data'!$E$13</f>
        <v>0</v>
      </c>
      <c r="X52" s="140">
        <f>$V$33/'Fixed Data'!$E$13</f>
        <v>0</v>
      </c>
      <c r="Y52" s="140">
        <f>$V$33/'Fixed Data'!$E$13</f>
        <v>0</v>
      </c>
      <c r="Z52" s="140">
        <f>$V$33/'Fixed Data'!$E$13</f>
        <v>0</v>
      </c>
      <c r="AA52" s="140">
        <f>$V$33/'Fixed Data'!$E$13</f>
        <v>0</v>
      </c>
      <c r="AB52" s="140">
        <f>$V$33/'Fixed Data'!$E$13</f>
        <v>0</v>
      </c>
      <c r="AC52" s="140">
        <f>$V$33/'Fixed Data'!$E$13</f>
        <v>0</v>
      </c>
      <c r="AD52" s="140">
        <f>$V$33/'Fixed Data'!$E$13</f>
        <v>0</v>
      </c>
      <c r="AE52" s="140">
        <f>$V$33/'Fixed Data'!$E$13</f>
        <v>0</v>
      </c>
      <c r="AF52" s="140">
        <f>$V$33/'Fixed Data'!$E$13</f>
        <v>0</v>
      </c>
      <c r="AG52" s="140">
        <f>$V$33/'Fixed Data'!$E$13</f>
        <v>0</v>
      </c>
      <c r="AH52" s="140">
        <f>$V$33/'Fixed Data'!$E$13</f>
        <v>0</v>
      </c>
      <c r="AI52" s="140">
        <f>$V$33/'Fixed Data'!$E$13</f>
        <v>0</v>
      </c>
      <c r="AJ52" s="140">
        <f>$V$33/'Fixed Data'!$E$13</f>
        <v>0</v>
      </c>
      <c r="AK52" s="140">
        <f>$V$33/'Fixed Data'!$E$13</f>
        <v>0</v>
      </c>
      <c r="AL52" s="140">
        <f>$V$33/'Fixed Data'!$E$13</f>
        <v>0</v>
      </c>
      <c r="AM52" s="140">
        <f>$V$33/'Fixed Data'!$E$13</f>
        <v>0</v>
      </c>
      <c r="AN52" s="140">
        <f>$V$33/'Fixed Data'!$E$13</f>
        <v>0</v>
      </c>
      <c r="AO52" s="140">
        <f>$V$33/'Fixed Data'!$E$13</f>
        <v>0</v>
      </c>
      <c r="AP52" s="140">
        <f>$V$33/'Fixed Data'!$E$13</f>
        <v>0</v>
      </c>
      <c r="AQ52" s="140">
        <f>$V$33/'Fixed Data'!$E$13</f>
        <v>0</v>
      </c>
      <c r="AR52" s="140">
        <f>$V$33/'Fixed Data'!$E$13</f>
        <v>0</v>
      </c>
      <c r="AS52" s="140">
        <f>$V$33/'Fixed Data'!$E$13</f>
        <v>0</v>
      </c>
      <c r="AT52" s="140">
        <f>$V$33/'Fixed Data'!$E$13</f>
        <v>0</v>
      </c>
      <c r="AU52" s="140">
        <f>$V$33/'Fixed Data'!$E$13</f>
        <v>0</v>
      </c>
      <c r="AV52" s="140">
        <f>$V$33/'Fixed Data'!$E$13</f>
        <v>0</v>
      </c>
      <c r="AW52" s="140">
        <f>$V$33/'Fixed Data'!$E$13</f>
        <v>0</v>
      </c>
      <c r="AX52" s="140">
        <f>$V$33/'Fixed Data'!$E$13</f>
        <v>0</v>
      </c>
      <c r="AY52" s="140">
        <f>$V$33/'Fixed Data'!$E$13</f>
        <v>0</v>
      </c>
      <c r="AZ52" s="140">
        <f>$V$33/'Fixed Data'!$E$13</f>
        <v>0</v>
      </c>
      <c r="BA52" s="140">
        <f>$V$33/'Fixed Data'!$E$13</f>
        <v>0</v>
      </c>
      <c r="BB52" s="140">
        <f>$V$33/'Fixed Data'!$E$13</f>
        <v>0</v>
      </c>
      <c r="BC52" s="140">
        <f>$V$33/'Fixed Data'!$E$13</f>
        <v>0</v>
      </c>
      <c r="BD52" s="140">
        <f>$V$33/'Fixed Data'!$E$13</f>
        <v>0</v>
      </c>
      <c r="BE52" s="140">
        <f>$V$33/'Fixed Data'!$E$13</f>
        <v>0</v>
      </c>
    </row>
    <row r="53" spans="1:57" ht="16.5" hidden="1" customHeight="1" outlineLevel="1">
      <c r="A53" s="180"/>
      <c r="B53" s="36" t="s">
        <v>360</v>
      </c>
      <c r="C53" s="36" t="s">
        <v>361</v>
      </c>
      <c r="D53" s="36" t="s">
        <v>196</v>
      </c>
      <c r="F53" s="140"/>
      <c r="G53" s="140"/>
      <c r="H53" s="140"/>
      <c r="I53" s="140"/>
      <c r="J53" s="140"/>
      <c r="K53" s="140"/>
      <c r="L53" s="140"/>
      <c r="M53" s="140"/>
      <c r="N53" s="140"/>
      <c r="O53" s="140"/>
      <c r="P53" s="140"/>
      <c r="Q53" s="140"/>
      <c r="R53" s="140"/>
      <c r="S53" s="140"/>
      <c r="T53" s="140"/>
      <c r="U53" s="140"/>
      <c r="V53" s="140"/>
      <c r="W53" s="140"/>
      <c r="X53" s="140">
        <f>$W$33/'Fixed Data'!$E$13</f>
        <v>0</v>
      </c>
      <c r="Y53" s="140">
        <f>$W$33/'Fixed Data'!$E$13</f>
        <v>0</v>
      </c>
      <c r="Z53" s="140">
        <f>$W$33/'Fixed Data'!$E$13</f>
        <v>0</v>
      </c>
      <c r="AA53" s="140">
        <f>$W$33/'Fixed Data'!$E$13</f>
        <v>0</v>
      </c>
      <c r="AB53" s="140">
        <f>$W$33/'Fixed Data'!$E$13</f>
        <v>0</v>
      </c>
      <c r="AC53" s="140">
        <f>$W$33/'Fixed Data'!$E$13</f>
        <v>0</v>
      </c>
      <c r="AD53" s="140">
        <f>$W$33/'Fixed Data'!$E$13</f>
        <v>0</v>
      </c>
      <c r="AE53" s="140">
        <f>$W$33/'Fixed Data'!$E$13</f>
        <v>0</v>
      </c>
      <c r="AF53" s="140">
        <f>$W$33/'Fixed Data'!$E$13</f>
        <v>0</v>
      </c>
      <c r="AG53" s="140">
        <f>$W$33/'Fixed Data'!$E$13</f>
        <v>0</v>
      </c>
      <c r="AH53" s="140">
        <f>$W$33/'Fixed Data'!$E$13</f>
        <v>0</v>
      </c>
      <c r="AI53" s="140">
        <f>$W$33/'Fixed Data'!$E$13</f>
        <v>0</v>
      </c>
      <c r="AJ53" s="140">
        <f>$W$33/'Fixed Data'!$E$13</f>
        <v>0</v>
      </c>
      <c r="AK53" s="140">
        <f>$W$33/'Fixed Data'!$E$13</f>
        <v>0</v>
      </c>
      <c r="AL53" s="140">
        <f>$W$33/'Fixed Data'!$E$13</f>
        <v>0</v>
      </c>
      <c r="AM53" s="140">
        <f>$W$33/'Fixed Data'!$E$13</f>
        <v>0</v>
      </c>
      <c r="AN53" s="140">
        <f>$W$33/'Fixed Data'!$E$13</f>
        <v>0</v>
      </c>
      <c r="AO53" s="140">
        <f>$W$33/'Fixed Data'!$E$13</f>
        <v>0</v>
      </c>
      <c r="AP53" s="140">
        <f>$W$33/'Fixed Data'!$E$13</f>
        <v>0</v>
      </c>
      <c r="AQ53" s="140">
        <f>$W$33/'Fixed Data'!$E$13</f>
        <v>0</v>
      </c>
      <c r="AR53" s="140">
        <f>$W$33/'Fixed Data'!$E$13</f>
        <v>0</v>
      </c>
      <c r="AS53" s="140">
        <f>$W$33/'Fixed Data'!$E$13</f>
        <v>0</v>
      </c>
      <c r="AT53" s="140">
        <f>$W$33/'Fixed Data'!$E$13</f>
        <v>0</v>
      </c>
      <c r="AU53" s="140">
        <f>$W$33/'Fixed Data'!$E$13</f>
        <v>0</v>
      </c>
      <c r="AV53" s="140">
        <f>$W$33/'Fixed Data'!$E$13</f>
        <v>0</v>
      </c>
      <c r="AW53" s="140">
        <f>$W$33/'Fixed Data'!$E$13</f>
        <v>0</v>
      </c>
      <c r="AX53" s="140">
        <f>$W$33/'Fixed Data'!$E$13</f>
        <v>0</v>
      </c>
      <c r="AY53" s="140">
        <f>$W$33/'Fixed Data'!$E$13</f>
        <v>0</v>
      </c>
      <c r="AZ53" s="140">
        <f>$W$33/'Fixed Data'!$E$13</f>
        <v>0</v>
      </c>
      <c r="BA53" s="140">
        <f>$W$33/'Fixed Data'!$E$13</f>
        <v>0</v>
      </c>
      <c r="BB53" s="140">
        <f>$W$33/'Fixed Data'!$E$13</f>
        <v>0</v>
      </c>
      <c r="BC53" s="140">
        <f>$W$33/'Fixed Data'!$E$13</f>
        <v>0</v>
      </c>
      <c r="BD53" s="140">
        <f>$W$33/'Fixed Data'!$E$13</f>
        <v>0</v>
      </c>
      <c r="BE53" s="140">
        <f>$W$33/'Fixed Data'!$E$13</f>
        <v>0</v>
      </c>
    </row>
    <row r="54" spans="1:57" ht="16.5" hidden="1" customHeight="1" outlineLevel="1">
      <c r="A54" s="180"/>
      <c r="B54" s="36" t="s">
        <v>362</v>
      </c>
      <c r="C54" s="36" t="s">
        <v>363</v>
      </c>
      <c r="D54" s="36" t="s">
        <v>196</v>
      </c>
      <c r="F54" s="140"/>
      <c r="G54" s="140"/>
      <c r="H54" s="140"/>
      <c r="I54" s="140"/>
      <c r="J54" s="140"/>
      <c r="K54" s="140"/>
      <c r="L54" s="140"/>
      <c r="M54" s="140"/>
      <c r="N54" s="140"/>
      <c r="O54" s="140"/>
      <c r="P54" s="140"/>
      <c r="Q54" s="140"/>
      <c r="R54" s="140"/>
      <c r="S54" s="140"/>
      <c r="T54" s="140"/>
      <c r="U54" s="140"/>
      <c r="V54" s="140"/>
      <c r="W54" s="140"/>
      <c r="X54" s="140"/>
      <c r="Y54" s="140">
        <f>$X$33/'Fixed Data'!$E$13</f>
        <v>0</v>
      </c>
      <c r="Z54" s="140">
        <f>$X$33/'Fixed Data'!$E$13</f>
        <v>0</v>
      </c>
      <c r="AA54" s="140">
        <f>$X$33/'Fixed Data'!$E$13</f>
        <v>0</v>
      </c>
      <c r="AB54" s="140">
        <f>$X$33/'Fixed Data'!$E$13</f>
        <v>0</v>
      </c>
      <c r="AC54" s="140">
        <f>$X$33/'Fixed Data'!$E$13</f>
        <v>0</v>
      </c>
      <c r="AD54" s="140">
        <f>$X$33/'Fixed Data'!$E$13</f>
        <v>0</v>
      </c>
      <c r="AE54" s="140">
        <f>$X$33/'Fixed Data'!$E$13</f>
        <v>0</v>
      </c>
      <c r="AF54" s="140">
        <f>$X$33/'Fixed Data'!$E$13</f>
        <v>0</v>
      </c>
      <c r="AG54" s="140">
        <f>$X$33/'Fixed Data'!$E$13</f>
        <v>0</v>
      </c>
      <c r="AH54" s="140">
        <f>$X$33/'Fixed Data'!$E$13</f>
        <v>0</v>
      </c>
      <c r="AI54" s="140">
        <f>$X$33/'Fixed Data'!$E$13</f>
        <v>0</v>
      </c>
      <c r="AJ54" s="140">
        <f>$X$33/'Fixed Data'!$E$13</f>
        <v>0</v>
      </c>
      <c r="AK54" s="140">
        <f>$X$33/'Fixed Data'!$E$13</f>
        <v>0</v>
      </c>
      <c r="AL54" s="140">
        <f>$X$33/'Fixed Data'!$E$13</f>
        <v>0</v>
      </c>
      <c r="AM54" s="140">
        <f>$X$33/'Fixed Data'!$E$13</f>
        <v>0</v>
      </c>
      <c r="AN54" s="140">
        <f>$X$33/'Fixed Data'!$E$13</f>
        <v>0</v>
      </c>
      <c r="AO54" s="140">
        <f>$X$33/'Fixed Data'!$E$13</f>
        <v>0</v>
      </c>
      <c r="AP54" s="140">
        <f>$X$33/'Fixed Data'!$E$13</f>
        <v>0</v>
      </c>
      <c r="AQ54" s="140">
        <f>$X$33/'Fixed Data'!$E$13</f>
        <v>0</v>
      </c>
      <c r="AR54" s="140">
        <f>$X$33/'Fixed Data'!$E$13</f>
        <v>0</v>
      </c>
      <c r="AS54" s="140">
        <f>$X$33/'Fixed Data'!$E$13</f>
        <v>0</v>
      </c>
      <c r="AT54" s="140">
        <f>$X$33/'Fixed Data'!$E$13</f>
        <v>0</v>
      </c>
      <c r="AU54" s="140">
        <f>$X$33/'Fixed Data'!$E$13</f>
        <v>0</v>
      </c>
      <c r="AV54" s="140">
        <f>$X$33/'Fixed Data'!$E$13</f>
        <v>0</v>
      </c>
      <c r="AW54" s="140">
        <f>$X$33/'Fixed Data'!$E$13</f>
        <v>0</v>
      </c>
      <c r="AX54" s="140">
        <f>$X$33/'Fixed Data'!$E$13</f>
        <v>0</v>
      </c>
      <c r="AY54" s="140">
        <f>$X$33/'Fixed Data'!$E$13</f>
        <v>0</v>
      </c>
      <c r="AZ54" s="140">
        <f>$X$33/'Fixed Data'!$E$13</f>
        <v>0</v>
      </c>
      <c r="BA54" s="140">
        <f>$X$33/'Fixed Data'!$E$13</f>
        <v>0</v>
      </c>
      <c r="BB54" s="140">
        <f>$X$33/'Fixed Data'!$E$13</f>
        <v>0</v>
      </c>
      <c r="BC54" s="140">
        <f>$X$33/'Fixed Data'!$E$13</f>
        <v>0</v>
      </c>
      <c r="BD54" s="140">
        <f>$X$33/'Fixed Data'!$E$13</f>
        <v>0</v>
      </c>
      <c r="BE54" s="140">
        <f>$X$33/'Fixed Data'!$E$13</f>
        <v>0</v>
      </c>
    </row>
    <row r="55" spans="1:57" ht="16.5" hidden="1" customHeight="1" outlineLevel="1">
      <c r="A55" s="180"/>
      <c r="B55" s="36" t="s">
        <v>364</v>
      </c>
      <c r="C55" s="36" t="s">
        <v>365</v>
      </c>
      <c r="D55" s="36" t="s">
        <v>196</v>
      </c>
      <c r="F55" s="140"/>
      <c r="G55" s="140"/>
      <c r="H55" s="140"/>
      <c r="I55" s="140"/>
      <c r="J55" s="140"/>
      <c r="K55" s="140"/>
      <c r="L55" s="140"/>
      <c r="M55" s="140"/>
      <c r="N55" s="140"/>
      <c r="O55" s="140"/>
      <c r="P55" s="140"/>
      <c r="Q55" s="140"/>
      <c r="R55" s="140"/>
      <c r="S55" s="140"/>
      <c r="T55" s="140"/>
      <c r="U55" s="140"/>
      <c r="V55" s="140"/>
      <c r="W55" s="140"/>
      <c r="X55" s="140"/>
      <c r="Y55" s="140"/>
      <c r="Z55" s="140">
        <f>$Y$33/'Fixed Data'!$E$13</f>
        <v>0</v>
      </c>
      <c r="AA55" s="140">
        <f>$Y$33/'Fixed Data'!$E$13</f>
        <v>0</v>
      </c>
      <c r="AB55" s="140">
        <f>$Y$33/'Fixed Data'!$E$13</f>
        <v>0</v>
      </c>
      <c r="AC55" s="140">
        <f>$Y$33/'Fixed Data'!$E$13</f>
        <v>0</v>
      </c>
      <c r="AD55" s="140">
        <f>$Y$33/'Fixed Data'!$E$13</f>
        <v>0</v>
      </c>
      <c r="AE55" s="140">
        <f>$Y$33/'Fixed Data'!$E$13</f>
        <v>0</v>
      </c>
      <c r="AF55" s="140">
        <f>$Y$33/'Fixed Data'!$E$13</f>
        <v>0</v>
      </c>
      <c r="AG55" s="140">
        <f>$Y$33/'Fixed Data'!$E$13</f>
        <v>0</v>
      </c>
      <c r="AH55" s="140">
        <f>$Y$33/'Fixed Data'!$E$13</f>
        <v>0</v>
      </c>
      <c r="AI55" s="140">
        <f>$Y$33/'Fixed Data'!$E$13</f>
        <v>0</v>
      </c>
      <c r="AJ55" s="140">
        <f>$Y$33/'Fixed Data'!$E$13</f>
        <v>0</v>
      </c>
      <c r="AK55" s="140">
        <f>$Y$33/'Fixed Data'!$E$13</f>
        <v>0</v>
      </c>
      <c r="AL55" s="140">
        <f>$Y$33/'Fixed Data'!$E$13</f>
        <v>0</v>
      </c>
      <c r="AM55" s="140">
        <f>$Y$33/'Fixed Data'!$E$13</f>
        <v>0</v>
      </c>
      <c r="AN55" s="140">
        <f>$Y$33/'Fixed Data'!$E$13</f>
        <v>0</v>
      </c>
      <c r="AO55" s="140">
        <f>$Y$33/'Fixed Data'!$E$13</f>
        <v>0</v>
      </c>
      <c r="AP55" s="140">
        <f>$Y$33/'Fixed Data'!$E$13</f>
        <v>0</v>
      </c>
      <c r="AQ55" s="140">
        <f>$Y$33/'Fixed Data'!$E$13</f>
        <v>0</v>
      </c>
      <c r="AR55" s="140">
        <f>$Y$33/'Fixed Data'!$E$13</f>
        <v>0</v>
      </c>
      <c r="AS55" s="140">
        <f>$Y$33/'Fixed Data'!$E$13</f>
        <v>0</v>
      </c>
      <c r="AT55" s="140">
        <f>$Y$33/'Fixed Data'!$E$13</f>
        <v>0</v>
      </c>
      <c r="AU55" s="140">
        <f>$Y$33/'Fixed Data'!$E$13</f>
        <v>0</v>
      </c>
      <c r="AV55" s="140">
        <f>$Y$33/'Fixed Data'!$E$13</f>
        <v>0</v>
      </c>
      <c r="AW55" s="140">
        <f>$Y$33/'Fixed Data'!$E$13</f>
        <v>0</v>
      </c>
      <c r="AX55" s="140">
        <f>$Y$33/'Fixed Data'!$E$13</f>
        <v>0</v>
      </c>
      <c r="AY55" s="140">
        <f>$Y$33/'Fixed Data'!$E$13</f>
        <v>0</v>
      </c>
      <c r="AZ55" s="140">
        <f>$Y$33/'Fixed Data'!$E$13</f>
        <v>0</v>
      </c>
      <c r="BA55" s="140">
        <f>$Y$33/'Fixed Data'!$E$13</f>
        <v>0</v>
      </c>
      <c r="BB55" s="140">
        <f>$Y$33/'Fixed Data'!$E$13</f>
        <v>0</v>
      </c>
      <c r="BC55" s="140">
        <f>$Y$33/'Fixed Data'!$E$13</f>
        <v>0</v>
      </c>
      <c r="BD55" s="140">
        <f>$Y$33/'Fixed Data'!$E$13</f>
        <v>0</v>
      </c>
      <c r="BE55" s="140">
        <f>$Y$33/'Fixed Data'!$E$13</f>
        <v>0</v>
      </c>
    </row>
    <row r="56" spans="1:57" ht="16.5" hidden="1" customHeight="1" outlineLevel="1">
      <c r="A56" s="180"/>
      <c r="B56" s="36" t="s">
        <v>366</v>
      </c>
      <c r="C56" s="36" t="s">
        <v>367</v>
      </c>
      <c r="D56" s="36" t="s">
        <v>196</v>
      </c>
      <c r="F56" s="140"/>
      <c r="G56" s="140"/>
      <c r="H56" s="140"/>
      <c r="I56" s="140"/>
      <c r="J56" s="140"/>
      <c r="K56" s="140"/>
      <c r="L56" s="140"/>
      <c r="M56" s="140"/>
      <c r="N56" s="140"/>
      <c r="O56" s="140"/>
      <c r="P56" s="140"/>
      <c r="Q56" s="140"/>
      <c r="R56" s="140"/>
      <c r="S56" s="140"/>
      <c r="T56" s="140"/>
      <c r="U56" s="140"/>
      <c r="V56" s="140"/>
      <c r="W56" s="140"/>
      <c r="X56" s="140"/>
      <c r="Y56" s="140"/>
      <c r="Z56" s="140"/>
      <c r="AA56" s="140">
        <f>$Z$33/'Fixed Data'!$E$13</f>
        <v>0</v>
      </c>
      <c r="AB56" s="140">
        <f>$Z$33/'Fixed Data'!$E$13</f>
        <v>0</v>
      </c>
      <c r="AC56" s="140">
        <f>$Z$33/'Fixed Data'!$E$13</f>
        <v>0</v>
      </c>
      <c r="AD56" s="140">
        <f>$Z$33/'Fixed Data'!$E$13</f>
        <v>0</v>
      </c>
      <c r="AE56" s="140">
        <f>$Z$33/'Fixed Data'!$E$13</f>
        <v>0</v>
      </c>
      <c r="AF56" s="140">
        <f>$Z$33/'Fixed Data'!$E$13</f>
        <v>0</v>
      </c>
      <c r="AG56" s="140">
        <f>$Z$33/'Fixed Data'!$E$13</f>
        <v>0</v>
      </c>
      <c r="AH56" s="140">
        <f>$Z$33/'Fixed Data'!$E$13</f>
        <v>0</v>
      </c>
      <c r="AI56" s="140">
        <f>$Z$33/'Fixed Data'!$E$13</f>
        <v>0</v>
      </c>
      <c r="AJ56" s="140">
        <f>$Z$33/'Fixed Data'!$E$13</f>
        <v>0</v>
      </c>
      <c r="AK56" s="140">
        <f>$Z$33/'Fixed Data'!$E$13</f>
        <v>0</v>
      </c>
      <c r="AL56" s="140">
        <f>$Z$33/'Fixed Data'!$E$13</f>
        <v>0</v>
      </c>
      <c r="AM56" s="140">
        <f>$Z$33/'Fixed Data'!$E$13</f>
        <v>0</v>
      </c>
      <c r="AN56" s="140">
        <f>$Z$33/'Fixed Data'!$E$13</f>
        <v>0</v>
      </c>
      <c r="AO56" s="140">
        <f>$Z$33/'Fixed Data'!$E$13</f>
        <v>0</v>
      </c>
      <c r="AP56" s="140">
        <f>$Z$33/'Fixed Data'!$E$13</f>
        <v>0</v>
      </c>
      <c r="AQ56" s="140">
        <f>$Z$33/'Fixed Data'!$E$13</f>
        <v>0</v>
      </c>
      <c r="AR56" s="140">
        <f>$Z$33/'Fixed Data'!$E$13</f>
        <v>0</v>
      </c>
      <c r="AS56" s="140">
        <f>$Z$33/'Fixed Data'!$E$13</f>
        <v>0</v>
      </c>
      <c r="AT56" s="140">
        <f>$Z$33/'Fixed Data'!$E$13</f>
        <v>0</v>
      </c>
      <c r="AU56" s="140">
        <f>$Z$33/'Fixed Data'!$E$13</f>
        <v>0</v>
      </c>
      <c r="AV56" s="140">
        <f>$Z$33/'Fixed Data'!$E$13</f>
        <v>0</v>
      </c>
      <c r="AW56" s="140">
        <f>$Z$33/'Fixed Data'!$E$13</f>
        <v>0</v>
      </c>
      <c r="AX56" s="140">
        <f>$Z$33/'Fixed Data'!$E$13</f>
        <v>0</v>
      </c>
      <c r="AY56" s="140">
        <f>$Z$33/'Fixed Data'!$E$13</f>
        <v>0</v>
      </c>
      <c r="AZ56" s="140">
        <f>$Z$33/'Fixed Data'!$E$13</f>
        <v>0</v>
      </c>
      <c r="BA56" s="140">
        <f>$Z$33/'Fixed Data'!$E$13</f>
        <v>0</v>
      </c>
      <c r="BB56" s="140">
        <f>$Z$33/'Fixed Data'!$E$13</f>
        <v>0</v>
      </c>
      <c r="BC56" s="140">
        <f>$Z$33/'Fixed Data'!$E$13</f>
        <v>0</v>
      </c>
      <c r="BD56" s="140">
        <f>$Z$33/'Fixed Data'!$E$13</f>
        <v>0</v>
      </c>
      <c r="BE56" s="140">
        <f>$Z$33/'Fixed Data'!$E$13</f>
        <v>0</v>
      </c>
    </row>
    <row r="57" spans="1:57" ht="16.5" hidden="1" customHeight="1" outlineLevel="1">
      <c r="A57" s="180"/>
      <c r="B57" s="36" t="s">
        <v>368</v>
      </c>
      <c r="C57" s="36" t="s">
        <v>369</v>
      </c>
      <c r="D57" s="36" t="s">
        <v>196</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f>$AA$33/'Fixed Data'!$E$13</f>
        <v>0</v>
      </c>
      <c r="AC57" s="140">
        <f>$AA$33/'Fixed Data'!$E$13</f>
        <v>0</v>
      </c>
      <c r="AD57" s="140">
        <f>$AA$33/'Fixed Data'!$E$13</f>
        <v>0</v>
      </c>
      <c r="AE57" s="140">
        <f>$AA$33/'Fixed Data'!$E$13</f>
        <v>0</v>
      </c>
      <c r="AF57" s="140">
        <f>$AA$33/'Fixed Data'!$E$13</f>
        <v>0</v>
      </c>
      <c r="AG57" s="140">
        <f>$AA$33/'Fixed Data'!$E$13</f>
        <v>0</v>
      </c>
      <c r="AH57" s="140">
        <f>$AA$33/'Fixed Data'!$E$13</f>
        <v>0</v>
      </c>
      <c r="AI57" s="140">
        <f>$AA$33/'Fixed Data'!$E$13</f>
        <v>0</v>
      </c>
      <c r="AJ57" s="140">
        <f>$AA$33/'Fixed Data'!$E$13</f>
        <v>0</v>
      </c>
      <c r="AK57" s="140">
        <f>$AA$33/'Fixed Data'!$E$13</f>
        <v>0</v>
      </c>
      <c r="AL57" s="140">
        <f>$AA$33/'Fixed Data'!$E$13</f>
        <v>0</v>
      </c>
      <c r="AM57" s="140">
        <f>$AA$33/'Fixed Data'!$E$13</f>
        <v>0</v>
      </c>
      <c r="AN57" s="140">
        <f>$AA$33/'Fixed Data'!$E$13</f>
        <v>0</v>
      </c>
      <c r="AO57" s="140">
        <f>$AA$33/'Fixed Data'!$E$13</f>
        <v>0</v>
      </c>
      <c r="AP57" s="140">
        <f>$AA$33/'Fixed Data'!$E$13</f>
        <v>0</v>
      </c>
      <c r="AQ57" s="140">
        <f>$AA$33/'Fixed Data'!$E$13</f>
        <v>0</v>
      </c>
      <c r="AR57" s="140">
        <f>$AA$33/'Fixed Data'!$E$13</f>
        <v>0</v>
      </c>
      <c r="AS57" s="140">
        <f>$AA$33/'Fixed Data'!$E$13</f>
        <v>0</v>
      </c>
      <c r="AT57" s="140">
        <f>$AA$33/'Fixed Data'!$E$13</f>
        <v>0</v>
      </c>
      <c r="AU57" s="140">
        <f>$AA$33/'Fixed Data'!$E$13</f>
        <v>0</v>
      </c>
      <c r="AV57" s="140">
        <f>$AA$33/'Fixed Data'!$E$13</f>
        <v>0</v>
      </c>
      <c r="AW57" s="140">
        <f>$AA$33/'Fixed Data'!$E$13</f>
        <v>0</v>
      </c>
      <c r="AX57" s="140">
        <f>$AA$33/'Fixed Data'!$E$13</f>
        <v>0</v>
      </c>
      <c r="AY57" s="140">
        <f>$AA$33/'Fixed Data'!$E$13</f>
        <v>0</v>
      </c>
      <c r="AZ57" s="140">
        <f>$AA$33/'Fixed Data'!$E$13</f>
        <v>0</v>
      </c>
      <c r="BA57" s="140">
        <f>$AA$33/'Fixed Data'!$E$13</f>
        <v>0</v>
      </c>
      <c r="BB57" s="140">
        <f>$AA$33/'Fixed Data'!$E$13</f>
        <v>0</v>
      </c>
      <c r="BC57" s="140">
        <f>$AA$33/'Fixed Data'!$E$13</f>
        <v>0</v>
      </c>
      <c r="BD57" s="140">
        <f>$AA$33/'Fixed Data'!$E$13</f>
        <v>0</v>
      </c>
      <c r="BE57" s="140">
        <f>$AA$33/'Fixed Data'!$E$13</f>
        <v>0</v>
      </c>
    </row>
    <row r="58" spans="1:57" ht="16.5" hidden="1" customHeight="1" outlineLevel="1">
      <c r="A58" s="180"/>
      <c r="B58" s="36" t="s">
        <v>370</v>
      </c>
      <c r="C58" s="36" t="s">
        <v>371</v>
      </c>
      <c r="D58" s="36" t="s">
        <v>196</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f>$AB$33/'Fixed Data'!$E$13</f>
        <v>0</v>
      </c>
      <c r="AD58" s="140">
        <f>$AB$33/'Fixed Data'!$E$13</f>
        <v>0</v>
      </c>
      <c r="AE58" s="140">
        <f>$AB$33/'Fixed Data'!$E$13</f>
        <v>0</v>
      </c>
      <c r="AF58" s="140">
        <f>$AB$33/'Fixed Data'!$E$13</f>
        <v>0</v>
      </c>
      <c r="AG58" s="140">
        <f>$AB$33/'Fixed Data'!$E$13</f>
        <v>0</v>
      </c>
      <c r="AH58" s="140">
        <f>$AB$33/'Fixed Data'!$E$13</f>
        <v>0</v>
      </c>
      <c r="AI58" s="140">
        <f>$AB$33/'Fixed Data'!$E$13</f>
        <v>0</v>
      </c>
      <c r="AJ58" s="140">
        <f>$AB$33/'Fixed Data'!$E$13</f>
        <v>0</v>
      </c>
      <c r="AK58" s="140">
        <f>$AB$33/'Fixed Data'!$E$13</f>
        <v>0</v>
      </c>
      <c r="AL58" s="140">
        <f>$AB$33/'Fixed Data'!$E$13</f>
        <v>0</v>
      </c>
      <c r="AM58" s="140">
        <f>$AB$33/'Fixed Data'!$E$13</f>
        <v>0</v>
      </c>
      <c r="AN58" s="140">
        <f>$AB$33/'Fixed Data'!$E$13</f>
        <v>0</v>
      </c>
      <c r="AO58" s="140">
        <f>$AB$33/'Fixed Data'!$E$13</f>
        <v>0</v>
      </c>
      <c r="AP58" s="140">
        <f>$AB$33/'Fixed Data'!$E$13</f>
        <v>0</v>
      </c>
      <c r="AQ58" s="140">
        <f>$AB$33/'Fixed Data'!$E$13</f>
        <v>0</v>
      </c>
      <c r="AR58" s="140">
        <f>$AB$33/'Fixed Data'!$E$13</f>
        <v>0</v>
      </c>
      <c r="AS58" s="140">
        <f>$AB$33/'Fixed Data'!$E$13</f>
        <v>0</v>
      </c>
      <c r="AT58" s="140">
        <f>$AB$33/'Fixed Data'!$E$13</f>
        <v>0</v>
      </c>
      <c r="AU58" s="140">
        <f>$AB$33/'Fixed Data'!$E$13</f>
        <v>0</v>
      </c>
      <c r="AV58" s="140">
        <f>$AB$33/'Fixed Data'!$E$13</f>
        <v>0</v>
      </c>
      <c r="AW58" s="140">
        <f>$AB$33/'Fixed Data'!$E$13</f>
        <v>0</v>
      </c>
      <c r="AX58" s="140">
        <f>$AB$33/'Fixed Data'!$E$13</f>
        <v>0</v>
      </c>
      <c r="AY58" s="140">
        <f>$AB$33/'Fixed Data'!$E$13</f>
        <v>0</v>
      </c>
      <c r="AZ58" s="140">
        <f>$AB$33/'Fixed Data'!$E$13</f>
        <v>0</v>
      </c>
      <c r="BA58" s="140">
        <f>$AB$33/'Fixed Data'!$E$13</f>
        <v>0</v>
      </c>
      <c r="BB58" s="140">
        <f>$AB$33/'Fixed Data'!$E$13</f>
        <v>0</v>
      </c>
      <c r="BC58" s="140">
        <f>$AB$33/'Fixed Data'!$E$13</f>
        <v>0</v>
      </c>
      <c r="BD58" s="140">
        <f>$AB$33/'Fixed Data'!$E$13</f>
        <v>0</v>
      </c>
      <c r="BE58" s="140">
        <f>$AB$33/'Fixed Data'!$E$13</f>
        <v>0</v>
      </c>
    </row>
    <row r="59" spans="1:57" ht="16.5" hidden="1" customHeight="1" outlineLevel="1">
      <c r="A59" s="180"/>
      <c r="B59" s="36" t="s">
        <v>372</v>
      </c>
      <c r="C59" s="36" t="s">
        <v>373</v>
      </c>
      <c r="D59" s="36" t="s">
        <v>196</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f>$AC$33/'Fixed Data'!$E$13</f>
        <v>0</v>
      </c>
      <c r="AE59" s="140">
        <f>$AC$33/'Fixed Data'!$E$13</f>
        <v>0</v>
      </c>
      <c r="AF59" s="140">
        <f>$AC$33/'Fixed Data'!$E$13</f>
        <v>0</v>
      </c>
      <c r="AG59" s="140">
        <f>$AC$33/'Fixed Data'!$E$13</f>
        <v>0</v>
      </c>
      <c r="AH59" s="140">
        <f>$AC$33/'Fixed Data'!$E$13</f>
        <v>0</v>
      </c>
      <c r="AI59" s="140">
        <f>$AC$33/'Fixed Data'!$E$13</f>
        <v>0</v>
      </c>
      <c r="AJ59" s="140">
        <f>$AC$33/'Fixed Data'!$E$13</f>
        <v>0</v>
      </c>
      <c r="AK59" s="140">
        <f>$AC$33/'Fixed Data'!$E$13</f>
        <v>0</v>
      </c>
      <c r="AL59" s="140">
        <f>$AC$33/'Fixed Data'!$E$13</f>
        <v>0</v>
      </c>
      <c r="AM59" s="140">
        <f>$AC$33/'Fixed Data'!$E$13</f>
        <v>0</v>
      </c>
      <c r="AN59" s="140">
        <f>$AC$33/'Fixed Data'!$E$13</f>
        <v>0</v>
      </c>
      <c r="AO59" s="140">
        <f>$AC$33/'Fixed Data'!$E$13</f>
        <v>0</v>
      </c>
      <c r="AP59" s="140">
        <f>$AC$33/'Fixed Data'!$E$13</f>
        <v>0</v>
      </c>
      <c r="AQ59" s="140">
        <f>$AC$33/'Fixed Data'!$E$13</f>
        <v>0</v>
      </c>
      <c r="AR59" s="140">
        <f>$AC$33/'Fixed Data'!$E$13</f>
        <v>0</v>
      </c>
      <c r="AS59" s="140">
        <f>$AC$33/'Fixed Data'!$E$13</f>
        <v>0</v>
      </c>
      <c r="AT59" s="140">
        <f>$AC$33/'Fixed Data'!$E$13</f>
        <v>0</v>
      </c>
      <c r="AU59" s="140">
        <f>$AC$33/'Fixed Data'!$E$13</f>
        <v>0</v>
      </c>
      <c r="AV59" s="140">
        <f>$AC$33/'Fixed Data'!$E$13</f>
        <v>0</v>
      </c>
      <c r="AW59" s="140">
        <f>$AC$33/'Fixed Data'!$E$13</f>
        <v>0</v>
      </c>
      <c r="AX59" s="140">
        <f>$AC$33/'Fixed Data'!$E$13</f>
        <v>0</v>
      </c>
      <c r="AY59" s="140">
        <f>$AC$33/'Fixed Data'!$E$13</f>
        <v>0</v>
      </c>
      <c r="AZ59" s="140">
        <f>$AC$33/'Fixed Data'!$E$13</f>
        <v>0</v>
      </c>
      <c r="BA59" s="140">
        <f>$AC$33/'Fixed Data'!$E$13</f>
        <v>0</v>
      </c>
      <c r="BB59" s="140">
        <f>$AC$33/'Fixed Data'!$E$13</f>
        <v>0</v>
      </c>
      <c r="BC59" s="140">
        <f>$AC$33/'Fixed Data'!$E$13</f>
        <v>0</v>
      </c>
      <c r="BD59" s="140">
        <f>$AC$33/'Fixed Data'!$E$13</f>
        <v>0</v>
      </c>
      <c r="BE59" s="140">
        <f>$AC$33/'Fixed Data'!$E$13</f>
        <v>0</v>
      </c>
    </row>
    <row r="60" spans="1:57" ht="16.5" hidden="1" customHeight="1" outlineLevel="1">
      <c r="A60" s="180"/>
      <c r="B60" s="36" t="s">
        <v>374</v>
      </c>
      <c r="C60" s="36" t="s">
        <v>375</v>
      </c>
      <c r="D60" s="36" t="s">
        <v>196</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f>$AD$33/'Fixed Data'!$E$13</f>
        <v>0</v>
      </c>
      <c r="AF60" s="140">
        <f>$AD$33/'Fixed Data'!$E$13</f>
        <v>0</v>
      </c>
      <c r="AG60" s="140">
        <f>$AD$33/'Fixed Data'!$E$13</f>
        <v>0</v>
      </c>
      <c r="AH60" s="140">
        <f>$AD$33/'Fixed Data'!$E$13</f>
        <v>0</v>
      </c>
      <c r="AI60" s="140">
        <f>$AD$33/'Fixed Data'!$E$13</f>
        <v>0</v>
      </c>
      <c r="AJ60" s="140">
        <f>$AD$33/'Fixed Data'!$E$13</f>
        <v>0</v>
      </c>
      <c r="AK60" s="140">
        <f>$AD$33/'Fixed Data'!$E$13</f>
        <v>0</v>
      </c>
      <c r="AL60" s="140">
        <f>$AD$33/'Fixed Data'!$E$13</f>
        <v>0</v>
      </c>
      <c r="AM60" s="140">
        <f>$AD$33/'Fixed Data'!$E$13</f>
        <v>0</v>
      </c>
      <c r="AN60" s="140">
        <f>$AD$33/'Fixed Data'!$E$13</f>
        <v>0</v>
      </c>
      <c r="AO60" s="140">
        <f>$AD$33/'Fixed Data'!$E$13</f>
        <v>0</v>
      </c>
      <c r="AP60" s="140">
        <f>$AD$33/'Fixed Data'!$E$13</f>
        <v>0</v>
      </c>
      <c r="AQ60" s="140">
        <f>$AD$33/'Fixed Data'!$E$13</f>
        <v>0</v>
      </c>
      <c r="AR60" s="140">
        <f>$AD$33/'Fixed Data'!$E$13</f>
        <v>0</v>
      </c>
      <c r="AS60" s="140">
        <f>$AD$33/'Fixed Data'!$E$13</f>
        <v>0</v>
      </c>
      <c r="AT60" s="140">
        <f>$AD$33/'Fixed Data'!$E$13</f>
        <v>0</v>
      </c>
      <c r="AU60" s="140">
        <f>$AD$33/'Fixed Data'!$E$13</f>
        <v>0</v>
      </c>
      <c r="AV60" s="140">
        <f>$AD$33/'Fixed Data'!$E$13</f>
        <v>0</v>
      </c>
      <c r="AW60" s="140">
        <f>$AD$33/'Fixed Data'!$E$13</f>
        <v>0</v>
      </c>
      <c r="AX60" s="140">
        <f>$AD$33/'Fixed Data'!$E$13</f>
        <v>0</v>
      </c>
      <c r="AY60" s="140">
        <f>$AD$33/'Fixed Data'!$E$13</f>
        <v>0</v>
      </c>
      <c r="AZ60" s="140">
        <f>$AD$33/'Fixed Data'!$E$13</f>
        <v>0</v>
      </c>
      <c r="BA60" s="140">
        <f>$AD$33/'Fixed Data'!$E$13</f>
        <v>0</v>
      </c>
      <c r="BB60" s="140">
        <f>$AD$33/'Fixed Data'!$E$13</f>
        <v>0</v>
      </c>
      <c r="BC60" s="140">
        <f>$AD$33/'Fixed Data'!$E$13</f>
        <v>0</v>
      </c>
      <c r="BD60" s="140">
        <f>$AD$33/'Fixed Data'!$E$13</f>
        <v>0</v>
      </c>
      <c r="BE60" s="140">
        <f>$AD$33/'Fixed Data'!$E$13</f>
        <v>0</v>
      </c>
    </row>
    <row r="61" spans="1:57" ht="16.5" hidden="1" customHeight="1" outlineLevel="1">
      <c r="A61" s="180"/>
      <c r="B61" s="36" t="s">
        <v>376</v>
      </c>
      <c r="C61" s="36" t="s">
        <v>377</v>
      </c>
      <c r="D61" s="36" t="s">
        <v>196</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f>$AE$33/'Fixed Data'!$E$13</f>
        <v>0</v>
      </c>
      <c r="AG61" s="140">
        <f>$AE$33/'Fixed Data'!$E$13</f>
        <v>0</v>
      </c>
      <c r="AH61" s="140">
        <f>$AE$33/'Fixed Data'!$E$13</f>
        <v>0</v>
      </c>
      <c r="AI61" s="140">
        <f>$AE$33/'Fixed Data'!$E$13</f>
        <v>0</v>
      </c>
      <c r="AJ61" s="140">
        <f>$AE$33/'Fixed Data'!$E$13</f>
        <v>0</v>
      </c>
      <c r="AK61" s="140">
        <f>$AE$33/'Fixed Data'!$E$13</f>
        <v>0</v>
      </c>
      <c r="AL61" s="140">
        <f>$AE$33/'Fixed Data'!$E$13</f>
        <v>0</v>
      </c>
      <c r="AM61" s="140">
        <f>$AE$33/'Fixed Data'!$E$13</f>
        <v>0</v>
      </c>
      <c r="AN61" s="140">
        <f>$AE$33/'Fixed Data'!$E$13</f>
        <v>0</v>
      </c>
      <c r="AO61" s="140">
        <f>$AE$33/'Fixed Data'!$E$13</f>
        <v>0</v>
      </c>
      <c r="AP61" s="140">
        <f>$AE$33/'Fixed Data'!$E$13</f>
        <v>0</v>
      </c>
      <c r="AQ61" s="140">
        <f>$AE$33/'Fixed Data'!$E$13</f>
        <v>0</v>
      </c>
      <c r="AR61" s="140">
        <f>$AE$33/'Fixed Data'!$E$13</f>
        <v>0</v>
      </c>
      <c r="AS61" s="140">
        <f>$AE$33/'Fixed Data'!$E$13</f>
        <v>0</v>
      </c>
      <c r="AT61" s="140">
        <f>$AE$33/'Fixed Data'!$E$13</f>
        <v>0</v>
      </c>
      <c r="AU61" s="140">
        <f>$AE$33/'Fixed Data'!$E$13</f>
        <v>0</v>
      </c>
      <c r="AV61" s="140">
        <f>$AE$33/'Fixed Data'!$E$13</f>
        <v>0</v>
      </c>
      <c r="AW61" s="140">
        <f>$AE$33/'Fixed Data'!$E$13</f>
        <v>0</v>
      </c>
      <c r="AX61" s="140">
        <f>$AE$33/'Fixed Data'!$E$13</f>
        <v>0</v>
      </c>
      <c r="AY61" s="140">
        <f>$AE$33/'Fixed Data'!$E$13</f>
        <v>0</v>
      </c>
      <c r="AZ61" s="140">
        <f>$AE$33/'Fixed Data'!$E$13</f>
        <v>0</v>
      </c>
      <c r="BA61" s="140">
        <f>$AE$33/'Fixed Data'!$E$13</f>
        <v>0</v>
      </c>
      <c r="BB61" s="140">
        <f>$AE$33/'Fixed Data'!$E$13</f>
        <v>0</v>
      </c>
      <c r="BC61" s="140">
        <f>$AE$33/'Fixed Data'!$E$13</f>
        <v>0</v>
      </c>
      <c r="BD61" s="140">
        <f>$AE$33/'Fixed Data'!$E$13</f>
        <v>0</v>
      </c>
      <c r="BE61" s="140">
        <f>$AE$33/'Fixed Data'!$E$13</f>
        <v>0</v>
      </c>
    </row>
    <row r="62" spans="1:57" ht="16.5" hidden="1" customHeight="1" outlineLevel="1">
      <c r="A62" s="180"/>
      <c r="B62" s="36" t="s">
        <v>378</v>
      </c>
      <c r="C62" s="36" t="s">
        <v>379</v>
      </c>
      <c r="D62" s="36" t="s">
        <v>196</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f>$AF$33/'Fixed Data'!$E$13</f>
        <v>0</v>
      </c>
      <c r="AH62" s="140">
        <f>$AF$33/'Fixed Data'!$E$13</f>
        <v>0</v>
      </c>
      <c r="AI62" s="140">
        <f>$AF$33/'Fixed Data'!$E$13</f>
        <v>0</v>
      </c>
      <c r="AJ62" s="140">
        <f>$AF$33/'Fixed Data'!$E$13</f>
        <v>0</v>
      </c>
      <c r="AK62" s="140">
        <f>$AF$33/'Fixed Data'!$E$13</f>
        <v>0</v>
      </c>
      <c r="AL62" s="140">
        <f>$AF$33/'Fixed Data'!$E$13</f>
        <v>0</v>
      </c>
      <c r="AM62" s="140">
        <f>$AF$33/'Fixed Data'!$E$13</f>
        <v>0</v>
      </c>
      <c r="AN62" s="140">
        <f>$AF$33/'Fixed Data'!$E$13</f>
        <v>0</v>
      </c>
      <c r="AO62" s="140">
        <f>$AF$33/'Fixed Data'!$E$13</f>
        <v>0</v>
      </c>
      <c r="AP62" s="140">
        <f>$AF$33/'Fixed Data'!$E$13</f>
        <v>0</v>
      </c>
      <c r="AQ62" s="140">
        <f>$AF$33/'Fixed Data'!$E$13</f>
        <v>0</v>
      </c>
      <c r="AR62" s="140">
        <f>$AF$33/'Fixed Data'!$E$13</f>
        <v>0</v>
      </c>
      <c r="AS62" s="140">
        <f>$AF$33/'Fixed Data'!$E$13</f>
        <v>0</v>
      </c>
      <c r="AT62" s="140">
        <f>$AF$33/'Fixed Data'!$E$13</f>
        <v>0</v>
      </c>
      <c r="AU62" s="140">
        <f>$AF$33/'Fixed Data'!$E$13</f>
        <v>0</v>
      </c>
      <c r="AV62" s="140">
        <f>$AF$33/'Fixed Data'!$E$13</f>
        <v>0</v>
      </c>
      <c r="AW62" s="140">
        <f>$AF$33/'Fixed Data'!$E$13</f>
        <v>0</v>
      </c>
      <c r="AX62" s="140">
        <f>$AF$33/'Fixed Data'!$E$13</f>
        <v>0</v>
      </c>
      <c r="AY62" s="140">
        <f>$AF$33/'Fixed Data'!$E$13</f>
        <v>0</v>
      </c>
      <c r="AZ62" s="140">
        <f>$AF$33/'Fixed Data'!$E$13</f>
        <v>0</v>
      </c>
      <c r="BA62" s="140">
        <f>$AF$33/'Fixed Data'!$E$13</f>
        <v>0</v>
      </c>
      <c r="BB62" s="140">
        <f>$AF$33/'Fixed Data'!$E$13</f>
        <v>0</v>
      </c>
      <c r="BC62" s="140">
        <f>$AF$33/'Fixed Data'!$E$13</f>
        <v>0</v>
      </c>
      <c r="BD62" s="140">
        <f>$AF$33/'Fixed Data'!$E$13</f>
        <v>0</v>
      </c>
      <c r="BE62" s="140">
        <f>$AF$33/'Fixed Data'!$E$13</f>
        <v>0</v>
      </c>
    </row>
    <row r="63" spans="1:57" ht="16.5" hidden="1" customHeight="1" outlineLevel="1">
      <c r="A63" s="180"/>
      <c r="B63" s="36" t="s">
        <v>380</v>
      </c>
      <c r="C63" s="36" t="s">
        <v>381</v>
      </c>
      <c r="D63" s="36" t="s">
        <v>196</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f>$AG$33/'Fixed Data'!$E$13</f>
        <v>0</v>
      </c>
      <c r="AI63" s="140">
        <f>$AG$33/'Fixed Data'!$E$13</f>
        <v>0</v>
      </c>
      <c r="AJ63" s="140">
        <f>$AG$33/'Fixed Data'!$E$13</f>
        <v>0</v>
      </c>
      <c r="AK63" s="140">
        <f>$AG$33/'Fixed Data'!$E$13</f>
        <v>0</v>
      </c>
      <c r="AL63" s="140">
        <f>$AG$33/'Fixed Data'!$E$13</f>
        <v>0</v>
      </c>
      <c r="AM63" s="140">
        <f>$AG$33/'Fixed Data'!$E$13</f>
        <v>0</v>
      </c>
      <c r="AN63" s="140">
        <f>$AG$33/'Fixed Data'!$E$13</f>
        <v>0</v>
      </c>
      <c r="AO63" s="140">
        <f>$AG$33/'Fixed Data'!$E$13</f>
        <v>0</v>
      </c>
      <c r="AP63" s="140">
        <f>$AG$33/'Fixed Data'!$E$13</f>
        <v>0</v>
      </c>
      <c r="AQ63" s="140">
        <f>$AG$33/'Fixed Data'!$E$13</f>
        <v>0</v>
      </c>
      <c r="AR63" s="140">
        <f>$AG$33/'Fixed Data'!$E$13</f>
        <v>0</v>
      </c>
      <c r="AS63" s="140">
        <f>$AG$33/'Fixed Data'!$E$13</f>
        <v>0</v>
      </c>
      <c r="AT63" s="140">
        <f>$AG$33/'Fixed Data'!$E$13</f>
        <v>0</v>
      </c>
      <c r="AU63" s="140">
        <f>$AG$33/'Fixed Data'!$E$13</f>
        <v>0</v>
      </c>
      <c r="AV63" s="140">
        <f>$AG$33/'Fixed Data'!$E$13</f>
        <v>0</v>
      </c>
      <c r="AW63" s="140">
        <f>$AG$33/'Fixed Data'!$E$13</f>
        <v>0</v>
      </c>
      <c r="AX63" s="140">
        <f>$AG$33/'Fixed Data'!$E$13</f>
        <v>0</v>
      </c>
      <c r="AY63" s="140">
        <f>$AG$33/'Fixed Data'!$E$13</f>
        <v>0</v>
      </c>
      <c r="AZ63" s="140">
        <f>$AG$33/'Fixed Data'!$E$13</f>
        <v>0</v>
      </c>
      <c r="BA63" s="140">
        <f>$AG$33/'Fixed Data'!$E$13</f>
        <v>0</v>
      </c>
      <c r="BB63" s="140">
        <f>$AG$33/'Fixed Data'!$E$13</f>
        <v>0</v>
      </c>
      <c r="BC63" s="140">
        <f>$AG$33/'Fixed Data'!$E$13</f>
        <v>0</v>
      </c>
      <c r="BD63" s="140">
        <f>$AG$33/'Fixed Data'!$E$13</f>
        <v>0</v>
      </c>
      <c r="BE63" s="140">
        <f>$AG$33/'Fixed Data'!$E$13</f>
        <v>0</v>
      </c>
    </row>
    <row r="64" spans="1:57" ht="16.5" hidden="1" customHeight="1" outlineLevel="1">
      <c r="A64" s="180"/>
      <c r="B64" s="36" t="s">
        <v>382</v>
      </c>
      <c r="C64" s="36" t="s">
        <v>383</v>
      </c>
      <c r="D64" s="36" t="s">
        <v>196</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f>$AH$33/'Fixed Data'!$E$13</f>
        <v>0</v>
      </c>
      <c r="AJ64" s="140">
        <f>$AH$33/'Fixed Data'!$E$13</f>
        <v>0</v>
      </c>
      <c r="AK64" s="140">
        <f>$AH$33/'Fixed Data'!$E$13</f>
        <v>0</v>
      </c>
      <c r="AL64" s="140">
        <f>$AH$33/'Fixed Data'!$E$13</f>
        <v>0</v>
      </c>
      <c r="AM64" s="140">
        <f>$AH$33/'Fixed Data'!$E$13</f>
        <v>0</v>
      </c>
      <c r="AN64" s="140">
        <f>$AH$33/'Fixed Data'!$E$13</f>
        <v>0</v>
      </c>
      <c r="AO64" s="140">
        <f>$AH$33/'Fixed Data'!$E$13</f>
        <v>0</v>
      </c>
      <c r="AP64" s="140">
        <f>$AH$33/'Fixed Data'!$E$13</f>
        <v>0</v>
      </c>
      <c r="AQ64" s="140">
        <f>$AH$33/'Fixed Data'!$E$13</f>
        <v>0</v>
      </c>
      <c r="AR64" s="140">
        <f>$AH$33/'Fixed Data'!$E$13</f>
        <v>0</v>
      </c>
      <c r="AS64" s="140">
        <f>$AH$33/'Fixed Data'!$E$13</f>
        <v>0</v>
      </c>
      <c r="AT64" s="140">
        <f>$AH$33/'Fixed Data'!$E$13</f>
        <v>0</v>
      </c>
      <c r="AU64" s="140">
        <f>$AH$33/'Fixed Data'!$E$13</f>
        <v>0</v>
      </c>
      <c r="AV64" s="140">
        <f>$AH$33/'Fixed Data'!$E$13</f>
        <v>0</v>
      </c>
      <c r="AW64" s="140">
        <f>$AH$33/'Fixed Data'!$E$13</f>
        <v>0</v>
      </c>
      <c r="AX64" s="140">
        <f>$AH$33/'Fixed Data'!$E$13</f>
        <v>0</v>
      </c>
      <c r="AY64" s="140">
        <f>$AH$33/'Fixed Data'!$E$13</f>
        <v>0</v>
      </c>
      <c r="AZ64" s="140">
        <f>$AH$33/'Fixed Data'!$E$13</f>
        <v>0</v>
      </c>
      <c r="BA64" s="140">
        <f>$AH$33/'Fixed Data'!$E$13</f>
        <v>0</v>
      </c>
      <c r="BB64" s="140">
        <f>$AH$33/'Fixed Data'!$E$13</f>
        <v>0</v>
      </c>
      <c r="BC64" s="140">
        <f>$AH$33/'Fixed Data'!$E$13</f>
        <v>0</v>
      </c>
      <c r="BD64" s="140">
        <f>$AH$33/'Fixed Data'!$E$13</f>
        <v>0</v>
      </c>
      <c r="BE64" s="140">
        <f>$AH$33/'Fixed Data'!$E$13</f>
        <v>0</v>
      </c>
    </row>
    <row r="65" spans="1:57" collapsed="1">
      <c r="A65" s="180"/>
      <c r="B65" s="36" t="s">
        <v>384</v>
      </c>
      <c r="C65" s="36" t="s">
        <v>385</v>
      </c>
      <c r="D65" s="36" t="s">
        <v>196</v>
      </c>
      <c r="E65" s="140">
        <f>SUM(E35:E64)</f>
        <v>0</v>
      </c>
      <c r="F65" s="140">
        <f t="shared" ref="F65:BE65" si="5">SUM(F35:F64)</f>
        <v>0</v>
      </c>
      <c r="G65" s="140">
        <f t="shared" si="5"/>
        <v>0</v>
      </c>
      <c r="H65" s="140">
        <f t="shared" si="5"/>
        <v>0</v>
      </c>
      <c r="I65" s="140">
        <f t="shared" si="5"/>
        <v>0</v>
      </c>
      <c r="J65" s="140">
        <f t="shared" si="5"/>
        <v>0</v>
      </c>
      <c r="K65" s="140">
        <f t="shared" si="5"/>
        <v>0</v>
      </c>
      <c r="L65" s="140">
        <f t="shared" si="5"/>
        <v>0</v>
      </c>
      <c r="M65" s="140">
        <f t="shared" si="5"/>
        <v>0</v>
      </c>
      <c r="N65" s="140">
        <f t="shared" si="5"/>
        <v>0</v>
      </c>
      <c r="O65" s="140">
        <f t="shared" si="5"/>
        <v>0</v>
      </c>
      <c r="P65" s="140">
        <f t="shared" si="5"/>
        <v>0</v>
      </c>
      <c r="Q65" s="140">
        <f t="shared" si="5"/>
        <v>0</v>
      </c>
      <c r="R65" s="140">
        <f t="shared" si="5"/>
        <v>0</v>
      </c>
      <c r="S65" s="140">
        <f t="shared" si="5"/>
        <v>0</v>
      </c>
      <c r="T65" s="140">
        <f t="shared" si="5"/>
        <v>0</v>
      </c>
      <c r="U65" s="140">
        <f t="shared" si="5"/>
        <v>0</v>
      </c>
      <c r="V65" s="140">
        <f t="shared" si="5"/>
        <v>0</v>
      </c>
      <c r="W65" s="140">
        <f t="shared" si="5"/>
        <v>0</v>
      </c>
      <c r="X65" s="140">
        <f t="shared" si="5"/>
        <v>0</v>
      </c>
      <c r="Y65" s="140">
        <f t="shared" si="5"/>
        <v>0</v>
      </c>
      <c r="Z65" s="140">
        <f t="shared" si="5"/>
        <v>0</v>
      </c>
      <c r="AA65" s="140">
        <f t="shared" si="5"/>
        <v>0</v>
      </c>
      <c r="AB65" s="140">
        <f t="shared" si="5"/>
        <v>0</v>
      </c>
      <c r="AC65" s="140">
        <f t="shared" si="5"/>
        <v>0</v>
      </c>
      <c r="AD65" s="140">
        <f t="shared" si="5"/>
        <v>0</v>
      </c>
      <c r="AE65" s="140">
        <f t="shared" si="5"/>
        <v>0</v>
      </c>
      <c r="AF65" s="140">
        <f t="shared" si="5"/>
        <v>0</v>
      </c>
      <c r="AG65" s="140">
        <f t="shared" si="5"/>
        <v>0</v>
      </c>
      <c r="AH65" s="140">
        <f t="shared" si="5"/>
        <v>0</v>
      </c>
      <c r="AI65" s="140">
        <f t="shared" si="5"/>
        <v>0</v>
      </c>
      <c r="AJ65" s="140">
        <f t="shared" si="5"/>
        <v>0</v>
      </c>
      <c r="AK65" s="140">
        <f t="shared" si="5"/>
        <v>0</v>
      </c>
      <c r="AL65" s="140">
        <f t="shared" si="5"/>
        <v>0</v>
      </c>
      <c r="AM65" s="140">
        <f t="shared" si="5"/>
        <v>0</v>
      </c>
      <c r="AN65" s="140">
        <f t="shared" si="5"/>
        <v>0</v>
      </c>
      <c r="AO65" s="140">
        <f t="shared" si="5"/>
        <v>0</v>
      </c>
      <c r="AP65" s="140">
        <f t="shared" si="5"/>
        <v>0</v>
      </c>
      <c r="AQ65" s="140">
        <f t="shared" si="5"/>
        <v>0</v>
      </c>
      <c r="AR65" s="140">
        <f t="shared" si="5"/>
        <v>0</v>
      </c>
      <c r="AS65" s="140">
        <f t="shared" si="5"/>
        <v>0</v>
      </c>
      <c r="AT65" s="140">
        <f t="shared" si="5"/>
        <v>0</v>
      </c>
      <c r="AU65" s="140">
        <f t="shared" si="5"/>
        <v>0</v>
      </c>
      <c r="AV65" s="140">
        <f t="shared" si="5"/>
        <v>0</v>
      </c>
      <c r="AW65" s="140">
        <f t="shared" si="5"/>
        <v>0</v>
      </c>
      <c r="AX65" s="140">
        <f t="shared" si="5"/>
        <v>0</v>
      </c>
      <c r="AY65" s="140">
        <f t="shared" si="5"/>
        <v>0</v>
      </c>
      <c r="AZ65" s="140">
        <f t="shared" si="5"/>
        <v>0</v>
      </c>
      <c r="BA65" s="140">
        <f t="shared" si="5"/>
        <v>0</v>
      </c>
      <c r="BB65" s="140">
        <f t="shared" si="5"/>
        <v>0</v>
      </c>
      <c r="BC65" s="140">
        <f t="shared" si="5"/>
        <v>0</v>
      </c>
      <c r="BD65" s="140">
        <f t="shared" si="5"/>
        <v>0</v>
      </c>
      <c r="BE65" s="140">
        <f t="shared" si="5"/>
        <v>0</v>
      </c>
    </row>
    <row r="66" spans="1:57" ht="17.25" customHeight="1" outlineLevel="1">
      <c r="A66" s="180"/>
      <c r="B66" s="36" t="s">
        <v>386</v>
      </c>
      <c r="C66" s="36" t="s">
        <v>387</v>
      </c>
      <c r="D66" s="36" t="s">
        <v>196</v>
      </c>
      <c r="E66" s="140">
        <v>0</v>
      </c>
      <c r="F66" s="140">
        <f>E68</f>
        <v>0</v>
      </c>
      <c r="G66" s="140">
        <f t="shared" ref="G66:BE66" si="6">F68</f>
        <v>0</v>
      </c>
      <c r="H66" s="140">
        <f t="shared" si="6"/>
        <v>0</v>
      </c>
      <c r="I66" s="140">
        <f t="shared" si="6"/>
        <v>0</v>
      </c>
      <c r="J66" s="140">
        <f t="shared" si="6"/>
        <v>0</v>
      </c>
      <c r="K66" s="140">
        <f t="shared" si="6"/>
        <v>0</v>
      </c>
      <c r="L66" s="140">
        <f t="shared" si="6"/>
        <v>0</v>
      </c>
      <c r="M66" s="140">
        <f t="shared" si="6"/>
        <v>0</v>
      </c>
      <c r="N66" s="140">
        <f t="shared" si="6"/>
        <v>0</v>
      </c>
      <c r="O66" s="140">
        <f t="shared" si="6"/>
        <v>0</v>
      </c>
      <c r="P66" s="140">
        <f t="shared" si="6"/>
        <v>0</v>
      </c>
      <c r="Q66" s="140">
        <f t="shared" si="6"/>
        <v>0</v>
      </c>
      <c r="R66" s="140">
        <f t="shared" si="6"/>
        <v>0</v>
      </c>
      <c r="S66" s="140">
        <f t="shared" si="6"/>
        <v>0</v>
      </c>
      <c r="T66" s="140">
        <f t="shared" si="6"/>
        <v>0</v>
      </c>
      <c r="U66" s="140">
        <f t="shared" si="6"/>
        <v>0</v>
      </c>
      <c r="V66" s="140">
        <f t="shared" si="6"/>
        <v>0</v>
      </c>
      <c r="W66" s="140">
        <f t="shared" si="6"/>
        <v>0</v>
      </c>
      <c r="X66" s="140">
        <f t="shared" si="6"/>
        <v>0</v>
      </c>
      <c r="Y66" s="140">
        <f t="shared" si="6"/>
        <v>0</v>
      </c>
      <c r="Z66" s="140">
        <f t="shared" si="6"/>
        <v>0</v>
      </c>
      <c r="AA66" s="140">
        <f t="shared" si="6"/>
        <v>0</v>
      </c>
      <c r="AB66" s="140">
        <f t="shared" si="6"/>
        <v>0</v>
      </c>
      <c r="AC66" s="140">
        <f t="shared" si="6"/>
        <v>0</v>
      </c>
      <c r="AD66" s="140">
        <f t="shared" si="6"/>
        <v>0</v>
      </c>
      <c r="AE66" s="140">
        <f t="shared" si="6"/>
        <v>0</v>
      </c>
      <c r="AF66" s="140">
        <f t="shared" si="6"/>
        <v>0</v>
      </c>
      <c r="AG66" s="140">
        <f t="shared" si="6"/>
        <v>0</v>
      </c>
      <c r="AH66" s="140">
        <f t="shared" si="6"/>
        <v>0</v>
      </c>
      <c r="AI66" s="140">
        <f t="shared" si="6"/>
        <v>0</v>
      </c>
      <c r="AJ66" s="140">
        <f t="shared" si="6"/>
        <v>0</v>
      </c>
      <c r="AK66" s="140">
        <f t="shared" si="6"/>
        <v>0</v>
      </c>
      <c r="AL66" s="140">
        <f t="shared" si="6"/>
        <v>0</v>
      </c>
      <c r="AM66" s="140">
        <f t="shared" si="6"/>
        <v>0</v>
      </c>
      <c r="AN66" s="140">
        <f t="shared" si="6"/>
        <v>0</v>
      </c>
      <c r="AO66" s="140">
        <f t="shared" si="6"/>
        <v>0</v>
      </c>
      <c r="AP66" s="140">
        <f t="shared" si="6"/>
        <v>0</v>
      </c>
      <c r="AQ66" s="140">
        <f t="shared" si="6"/>
        <v>0</v>
      </c>
      <c r="AR66" s="140">
        <f t="shared" si="6"/>
        <v>0</v>
      </c>
      <c r="AS66" s="140">
        <f t="shared" si="6"/>
        <v>0</v>
      </c>
      <c r="AT66" s="140">
        <f t="shared" si="6"/>
        <v>0</v>
      </c>
      <c r="AU66" s="140">
        <f t="shared" si="6"/>
        <v>0</v>
      </c>
      <c r="AV66" s="140">
        <f t="shared" si="6"/>
        <v>0</v>
      </c>
      <c r="AW66" s="140">
        <f t="shared" si="6"/>
        <v>0</v>
      </c>
      <c r="AX66" s="140">
        <f t="shared" si="6"/>
        <v>0</v>
      </c>
      <c r="AY66" s="140">
        <f t="shared" si="6"/>
        <v>0</v>
      </c>
      <c r="AZ66" s="140">
        <f t="shared" si="6"/>
        <v>0</v>
      </c>
      <c r="BA66" s="140">
        <f t="shared" si="6"/>
        <v>0</v>
      </c>
      <c r="BB66" s="140">
        <f t="shared" si="6"/>
        <v>0</v>
      </c>
      <c r="BC66" s="140">
        <f t="shared" si="6"/>
        <v>0</v>
      </c>
      <c r="BD66" s="140">
        <f t="shared" si="6"/>
        <v>0</v>
      </c>
      <c r="BE66" s="140">
        <f t="shared" si="6"/>
        <v>0</v>
      </c>
    </row>
    <row r="67" spans="1:57" ht="17.25" customHeight="1" outlineLevel="1">
      <c r="A67" s="180"/>
      <c r="B67" s="36" t="s">
        <v>388</v>
      </c>
      <c r="C67" s="36" t="s">
        <v>389</v>
      </c>
      <c r="D67" s="36" t="s">
        <v>196</v>
      </c>
      <c r="E67" s="140">
        <f>E68*(1/(1+'Fixed Data'!$E$8))</f>
        <v>0</v>
      </c>
      <c r="F67" s="140">
        <f>F68*(1/(1+'Fixed Data'!$E$8))</f>
        <v>0</v>
      </c>
      <c r="G67" s="140">
        <f>G68*(1/(1+'Fixed Data'!$E$8))</f>
        <v>0</v>
      </c>
      <c r="H67" s="140">
        <f>H68*(1/(1+'Fixed Data'!$E$8))</f>
        <v>0</v>
      </c>
      <c r="I67" s="140">
        <f>I68*(1/(1+'Fixed Data'!$E$8))</f>
        <v>0</v>
      </c>
      <c r="J67" s="140">
        <f>J68*(1/(1+'Fixed Data'!$E$8))</f>
        <v>0</v>
      </c>
      <c r="K67" s="140">
        <f>K68*(1/(1+'Fixed Data'!$E$8))</f>
        <v>0</v>
      </c>
      <c r="L67" s="140">
        <f>L68*(1/(1+'Fixed Data'!$E$8))</f>
        <v>0</v>
      </c>
      <c r="M67" s="140">
        <f>M68*(1/(1+'Fixed Data'!$E$8))</f>
        <v>0</v>
      </c>
      <c r="N67" s="140">
        <f>N68*(1/(1+'Fixed Data'!$E$8))</f>
        <v>0</v>
      </c>
      <c r="O67" s="140">
        <f>O68*(1/(1+'Fixed Data'!$E$8))</f>
        <v>0</v>
      </c>
      <c r="P67" s="140">
        <f>P68*(1/(1+'Fixed Data'!$E$8))</f>
        <v>0</v>
      </c>
      <c r="Q67" s="140">
        <f>Q68*(1/(1+'Fixed Data'!$E$8))</f>
        <v>0</v>
      </c>
      <c r="R67" s="140">
        <f>R68*(1/(1+'Fixed Data'!$E$8))</f>
        <v>0</v>
      </c>
      <c r="S67" s="140">
        <f>S68*(1/(1+'Fixed Data'!$E$8))</f>
        <v>0</v>
      </c>
      <c r="T67" s="140">
        <f>T68*(1/(1+'Fixed Data'!$E$8))</f>
        <v>0</v>
      </c>
      <c r="U67" s="140">
        <f>U68*(1/(1+'Fixed Data'!$E$8))</f>
        <v>0</v>
      </c>
      <c r="V67" s="140">
        <f>V68*(1/(1+'Fixed Data'!$E$8))</f>
        <v>0</v>
      </c>
      <c r="W67" s="140">
        <f>W68*(1/(1+'Fixed Data'!$E$8))</f>
        <v>0</v>
      </c>
      <c r="X67" s="140">
        <f>X68*(1/(1+'Fixed Data'!$E$8))</f>
        <v>0</v>
      </c>
      <c r="Y67" s="140">
        <f>Y68*(1/(1+'Fixed Data'!$E$8))</f>
        <v>0</v>
      </c>
      <c r="Z67" s="140">
        <f>Z68*(1/(1+'Fixed Data'!$E$8))</f>
        <v>0</v>
      </c>
      <c r="AA67" s="140">
        <f>AA68*(1/(1+'Fixed Data'!$E$8))</f>
        <v>0</v>
      </c>
      <c r="AB67" s="140">
        <f>AB68*(1/(1+'Fixed Data'!$E$8))</f>
        <v>0</v>
      </c>
      <c r="AC67" s="140">
        <f>AC68*(1/(1+'Fixed Data'!$E$8))</f>
        <v>0</v>
      </c>
      <c r="AD67" s="140">
        <f>AD68*(1/(1+'Fixed Data'!$E$8))</f>
        <v>0</v>
      </c>
      <c r="AE67" s="140">
        <f>AE68*(1/(1+'Fixed Data'!$E$8))</f>
        <v>0</v>
      </c>
      <c r="AF67" s="140">
        <f>AF68*(1/(1+'Fixed Data'!$E$8))</f>
        <v>0</v>
      </c>
      <c r="AG67" s="140">
        <f>AG68*(1/(1+'Fixed Data'!$E$8))</f>
        <v>0</v>
      </c>
      <c r="AH67" s="140">
        <f>AH68*(1/(1+'Fixed Data'!$E$8))</f>
        <v>0</v>
      </c>
      <c r="AI67" s="140">
        <f>AI68*(1/(1+'Fixed Data'!$E$8))</f>
        <v>0</v>
      </c>
      <c r="AJ67" s="140">
        <f>AJ68*(1/(1+'Fixed Data'!$E$8))</f>
        <v>0</v>
      </c>
      <c r="AK67" s="140">
        <f>AK68*(1/(1+'Fixed Data'!$E$8))</f>
        <v>0</v>
      </c>
      <c r="AL67" s="140">
        <f>AL68*(1/(1+'Fixed Data'!$E$8))</f>
        <v>0</v>
      </c>
      <c r="AM67" s="140">
        <f>AM68*(1/(1+'Fixed Data'!$E$8))</f>
        <v>0</v>
      </c>
      <c r="AN67" s="140">
        <f>AN68*(1/(1+'Fixed Data'!$E$8))</f>
        <v>0</v>
      </c>
      <c r="AO67" s="140">
        <f>AO68*(1/(1+'Fixed Data'!$E$8))</f>
        <v>0</v>
      </c>
      <c r="AP67" s="140">
        <f>AP68*(1/(1+'Fixed Data'!$E$8))</f>
        <v>0</v>
      </c>
      <c r="AQ67" s="140">
        <f>AQ68*(1/(1+'Fixed Data'!$E$8))</f>
        <v>0</v>
      </c>
      <c r="AR67" s="140">
        <f>AR68*(1/(1+'Fixed Data'!$E$8))</f>
        <v>0</v>
      </c>
      <c r="AS67" s="140">
        <f>AS68*(1/(1+'Fixed Data'!$E$8))</f>
        <v>0</v>
      </c>
      <c r="AT67" s="140">
        <f>AT68*(1/(1+'Fixed Data'!$E$8))</f>
        <v>0</v>
      </c>
      <c r="AU67" s="140">
        <f>AU68*(1/(1+'Fixed Data'!$E$8))</f>
        <v>0</v>
      </c>
      <c r="AV67" s="140">
        <f>AV68*(1/(1+'Fixed Data'!$E$8))</f>
        <v>0</v>
      </c>
      <c r="AW67" s="140">
        <f>AW68*(1/(1+'Fixed Data'!$E$8))</f>
        <v>0</v>
      </c>
      <c r="AX67" s="140">
        <f>AX68*(1/(1+'Fixed Data'!$E$8))</f>
        <v>0</v>
      </c>
      <c r="AY67" s="140">
        <f>AY68*(1/(1+'Fixed Data'!$E$8))</f>
        <v>0</v>
      </c>
      <c r="AZ67" s="140">
        <f>AZ68*(1/(1+'Fixed Data'!$E$8))</f>
        <v>0</v>
      </c>
      <c r="BA67" s="140">
        <f>BA68*(1/(1+'Fixed Data'!$E$8))</f>
        <v>0</v>
      </c>
      <c r="BB67" s="140">
        <f>BB68*(1/(1+'Fixed Data'!$E$8))</f>
        <v>0</v>
      </c>
      <c r="BC67" s="140">
        <f>BC68*(1/(1+'Fixed Data'!$E$8))</f>
        <v>0</v>
      </c>
      <c r="BD67" s="140">
        <f>BD68*(1/(1+'Fixed Data'!$E$8))</f>
        <v>0</v>
      </c>
      <c r="BE67" s="140">
        <f>BE68*(1/(1+'Fixed Data'!$E$8))</f>
        <v>0</v>
      </c>
    </row>
    <row r="68" spans="1:57" ht="16.5" customHeight="1" outlineLevel="1">
      <c r="A68" s="180"/>
      <c r="B68" s="36" t="s">
        <v>390</v>
      </c>
      <c r="C68" s="36" t="s">
        <v>391</v>
      </c>
      <c r="D68" s="36" t="s">
        <v>196</v>
      </c>
      <c r="E68" s="140">
        <f t="shared" ref="E68:BE68" si="7">E33-E65+E66</f>
        <v>0</v>
      </c>
      <c r="F68" s="140">
        <f t="shared" si="7"/>
        <v>0</v>
      </c>
      <c r="G68" s="140">
        <f t="shared" si="7"/>
        <v>0</v>
      </c>
      <c r="H68" s="140">
        <f t="shared" si="7"/>
        <v>0</v>
      </c>
      <c r="I68" s="140">
        <f t="shared" si="7"/>
        <v>0</v>
      </c>
      <c r="J68" s="140">
        <f t="shared" si="7"/>
        <v>0</v>
      </c>
      <c r="K68" s="140">
        <f t="shared" si="7"/>
        <v>0</v>
      </c>
      <c r="L68" s="140">
        <f t="shared" si="7"/>
        <v>0</v>
      </c>
      <c r="M68" s="140">
        <f t="shared" si="7"/>
        <v>0</v>
      </c>
      <c r="N68" s="140">
        <f t="shared" si="7"/>
        <v>0</v>
      </c>
      <c r="O68" s="140">
        <f t="shared" si="7"/>
        <v>0</v>
      </c>
      <c r="P68" s="140">
        <f t="shared" si="7"/>
        <v>0</v>
      </c>
      <c r="Q68" s="140">
        <f t="shared" si="7"/>
        <v>0</v>
      </c>
      <c r="R68" s="140">
        <f t="shared" si="7"/>
        <v>0</v>
      </c>
      <c r="S68" s="140">
        <f t="shared" si="7"/>
        <v>0</v>
      </c>
      <c r="T68" s="140">
        <f t="shared" si="7"/>
        <v>0</v>
      </c>
      <c r="U68" s="140">
        <f t="shared" si="7"/>
        <v>0</v>
      </c>
      <c r="V68" s="140">
        <f t="shared" si="7"/>
        <v>0</v>
      </c>
      <c r="W68" s="140">
        <f t="shared" si="7"/>
        <v>0</v>
      </c>
      <c r="X68" s="140">
        <f t="shared" si="7"/>
        <v>0</v>
      </c>
      <c r="Y68" s="140">
        <f t="shared" si="7"/>
        <v>0</v>
      </c>
      <c r="Z68" s="140">
        <f t="shared" si="7"/>
        <v>0</v>
      </c>
      <c r="AA68" s="140">
        <f t="shared" si="7"/>
        <v>0</v>
      </c>
      <c r="AB68" s="140">
        <f t="shared" si="7"/>
        <v>0</v>
      </c>
      <c r="AC68" s="140">
        <f t="shared" si="7"/>
        <v>0</v>
      </c>
      <c r="AD68" s="140">
        <f t="shared" si="7"/>
        <v>0</v>
      </c>
      <c r="AE68" s="140">
        <f t="shared" si="7"/>
        <v>0</v>
      </c>
      <c r="AF68" s="140">
        <f t="shared" si="7"/>
        <v>0</v>
      </c>
      <c r="AG68" s="140">
        <f t="shared" si="7"/>
        <v>0</v>
      </c>
      <c r="AH68" s="140">
        <f t="shared" si="7"/>
        <v>0</v>
      </c>
      <c r="AI68" s="140">
        <f t="shared" si="7"/>
        <v>0</v>
      </c>
      <c r="AJ68" s="140">
        <f t="shared" si="7"/>
        <v>0</v>
      </c>
      <c r="AK68" s="140">
        <f t="shared" si="7"/>
        <v>0</v>
      </c>
      <c r="AL68" s="140">
        <f t="shared" si="7"/>
        <v>0</v>
      </c>
      <c r="AM68" s="140">
        <f t="shared" si="7"/>
        <v>0</v>
      </c>
      <c r="AN68" s="140">
        <f t="shared" si="7"/>
        <v>0</v>
      </c>
      <c r="AO68" s="140">
        <f t="shared" si="7"/>
        <v>0</v>
      </c>
      <c r="AP68" s="140">
        <f t="shared" si="7"/>
        <v>0</v>
      </c>
      <c r="AQ68" s="140">
        <f t="shared" si="7"/>
        <v>0</v>
      </c>
      <c r="AR68" s="140">
        <f t="shared" si="7"/>
        <v>0</v>
      </c>
      <c r="AS68" s="140">
        <f t="shared" si="7"/>
        <v>0</v>
      </c>
      <c r="AT68" s="140">
        <f t="shared" si="7"/>
        <v>0</v>
      </c>
      <c r="AU68" s="140">
        <f t="shared" si="7"/>
        <v>0</v>
      </c>
      <c r="AV68" s="140">
        <f t="shared" si="7"/>
        <v>0</v>
      </c>
      <c r="AW68" s="140">
        <f t="shared" si="7"/>
        <v>0</v>
      </c>
      <c r="AX68" s="140">
        <f t="shared" si="7"/>
        <v>0</v>
      </c>
      <c r="AY68" s="140">
        <f t="shared" si="7"/>
        <v>0</v>
      </c>
      <c r="AZ68" s="140">
        <f t="shared" si="7"/>
        <v>0</v>
      </c>
      <c r="BA68" s="140">
        <f t="shared" si="7"/>
        <v>0</v>
      </c>
      <c r="BB68" s="140">
        <f t="shared" si="7"/>
        <v>0</v>
      </c>
      <c r="BC68" s="140">
        <f t="shared" si="7"/>
        <v>0</v>
      </c>
      <c r="BD68" s="140">
        <f t="shared" si="7"/>
        <v>0</v>
      </c>
      <c r="BE68" s="140">
        <f t="shared" si="7"/>
        <v>0</v>
      </c>
    </row>
    <row r="69" spans="1:57" ht="16.5">
      <c r="A69" s="180"/>
      <c r="B69" s="36" t="s">
        <v>392</v>
      </c>
      <c r="C69" s="36" t="s">
        <v>393</v>
      </c>
      <c r="D69" s="36" t="s">
        <v>196</v>
      </c>
      <c r="E69" s="140">
        <f>AVERAGE(E66:E67)*'Fixed Data'!$E$8</f>
        <v>0</v>
      </c>
      <c r="F69" s="140">
        <f>AVERAGE(F66:F67)*'Fixed Data'!$E$8</f>
        <v>0</v>
      </c>
      <c r="G69" s="140">
        <f>AVERAGE(G66:G67)*'Fixed Data'!$E$8</f>
        <v>0</v>
      </c>
      <c r="H69" s="140">
        <f>AVERAGE(H66:H67)*'Fixed Data'!$E$8</f>
        <v>0</v>
      </c>
      <c r="I69" s="140">
        <f>AVERAGE(I66:I67)*'Fixed Data'!$E$8</f>
        <v>0</v>
      </c>
      <c r="J69" s="140">
        <f>AVERAGE(J66:J67)*'Fixed Data'!$E$8</f>
        <v>0</v>
      </c>
      <c r="K69" s="140">
        <f>AVERAGE(K66:K67)*'Fixed Data'!$E$8</f>
        <v>0</v>
      </c>
      <c r="L69" s="140">
        <f>AVERAGE(L66:L67)*'Fixed Data'!$E$8</f>
        <v>0</v>
      </c>
      <c r="M69" s="140">
        <f>AVERAGE(M66:M67)*'Fixed Data'!$E$8</f>
        <v>0</v>
      </c>
      <c r="N69" s="140">
        <f>AVERAGE(N66:N67)*'Fixed Data'!$E$8</f>
        <v>0</v>
      </c>
      <c r="O69" s="140">
        <f>AVERAGE(O66:O67)*'Fixed Data'!$E$8</f>
        <v>0</v>
      </c>
      <c r="P69" s="140">
        <f>AVERAGE(P66:P67)*'Fixed Data'!$E$8</f>
        <v>0</v>
      </c>
      <c r="Q69" s="140">
        <f>AVERAGE(Q66:Q67)*'Fixed Data'!$E$8</f>
        <v>0</v>
      </c>
      <c r="R69" s="140">
        <f>AVERAGE(R66:R67)*'Fixed Data'!$E$8</f>
        <v>0</v>
      </c>
      <c r="S69" s="140">
        <f>AVERAGE(S66:S67)*'Fixed Data'!$E$8</f>
        <v>0</v>
      </c>
      <c r="T69" s="140">
        <f>AVERAGE(T66:T67)*'Fixed Data'!$E$8</f>
        <v>0</v>
      </c>
      <c r="U69" s="140">
        <f>AVERAGE(U66:U67)*'Fixed Data'!$E$8</f>
        <v>0</v>
      </c>
      <c r="V69" s="140">
        <f>AVERAGE(V66:V67)*'Fixed Data'!$E$8</f>
        <v>0</v>
      </c>
      <c r="W69" s="140">
        <f>AVERAGE(W66:W67)*'Fixed Data'!$E$8</f>
        <v>0</v>
      </c>
      <c r="X69" s="140">
        <f>AVERAGE(X66:X67)*'Fixed Data'!$E$8</f>
        <v>0</v>
      </c>
      <c r="Y69" s="140">
        <f>AVERAGE(Y66:Y67)*'Fixed Data'!$E$8</f>
        <v>0</v>
      </c>
      <c r="Z69" s="140">
        <f>AVERAGE(Z66:Z67)*'Fixed Data'!$E$8</f>
        <v>0</v>
      </c>
      <c r="AA69" s="140">
        <f>AVERAGE(AA66:AA67)*'Fixed Data'!$E$8</f>
        <v>0</v>
      </c>
      <c r="AB69" s="140">
        <f>AVERAGE(AB66:AB67)*'Fixed Data'!$E$8</f>
        <v>0</v>
      </c>
      <c r="AC69" s="140">
        <f>AVERAGE(AC66:AC67)*'Fixed Data'!$E$8</f>
        <v>0</v>
      </c>
      <c r="AD69" s="140">
        <f>AVERAGE(AD66:AD67)*'Fixed Data'!$E$8</f>
        <v>0</v>
      </c>
      <c r="AE69" s="140">
        <f>AVERAGE(AE66:AE67)*'Fixed Data'!$E$8</f>
        <v>0</v>
      </c>
      <c r="AF69" s="140">
        <f>AVERAGE(AF66:AF67)*'Fixed Data'!$E$8</f>
        <v>0</v>
      </c>
      <c r="AG69" s="140">
        <f>AVERAGE(AG66:AG67)*'Fixed Data'!$E$8</f>
        <v>0</v>
      </c>
      <c r="AH69" s="140">
        <f>AVERAGE(AH66:AH67)*'Fixed Data'!$E$8</f>
        <v>0</v>
      </c>
      <c r="AI69" s="140">
        <f>AVERAGE(AI66:AI67)*'Fixed Data'!$E$8</f>
        <v>0</v>
      </c>
      <c r="AJ69" s="140">
        <f>AVERAGE(AJ66:AJ67)*'Fixed Data'!$E$8</f>
        <v>0</v>
      </c>
      <c r="AK69" s="140">
        <f>AVERAGE(AK66:AK67)*'Fixed Data'!$E$8</f>
        <v>0</v>
      </c>
      <c r="AL69" s="140">
        <f>AVERAGE(AL66:AL67)*'Fixed Data'!$E$8</f>
        <v>0</v>
      </c>
      <c r="AM69" s="140">
        <f>AVERAGE(AM66:AM67)*'Fixed Data'!$E$8</f>
        <v>0</v>
      </c>
      <c r="AN69" s="140">
        <f>AVERAGE(AN66:AN67)*'Fixed Data'!$E$8</f>
        <v>0</v>
      </c>
      <c r="AO69" s="140">
        <f>AVERAGE(AO66:AO67)*'Fixed Data'!$E$8</f>
        <v>0</v>
      </c>
      <c r="AP69" s="140">
        <f>AVERAGE(AP66:AP67)*'Fixed Data'!$E$8</f>
        <v>0</v>
      </c>
      <c r="AQ69" s="140">
        <f>AVERAGE(AQ66:AQ67)*'Fixed Data'!$E$8</f>
        <v>0</v>
      </c>
      <c r="AR69" s="140">
        <f>AVERAGE(AR66:AR67)*'Fixed Data'!$E$8</f>
        <v>0</v>
      </c>
      <c r="AS69" s="140">
        <f>AVERAGE(AS66:AS67)*'Fixed Data'!$E$8</f>
        <v>0</v>
      </c>
      <c r="AT69" s="140">
        <f>AVERAGE(AT66:AT67)*'Fixed Data'!$E$8</f>
        <v>0</v>
      </c>
      <c r="AU69" s="140">
        <f>AVERAGE(AU66:AU67)*'Fixed Data'!$E$8</f>
        <v>0</v>
      </c>
      <c r="AV69" s="140">
        <f>AVERAGE(AV66:AV67)*'Fixed Data'!$E$8</f>
        <v>0</v>
      </c>
      <c r="AW69" s="140">
        <f>AVERAGE(AW66:AW67)*'Fixed Data'!$E$8</f>
        <v>0</v>
      </c>
      <c r="AX69" s="140">
        <f>AVERAGE(AX66:AX67)*'Fixed Data'!$E$8</f>
        <v>0</v>
      </c>
      <c r="AY69" s="140">
        <f>AVERAGE(AY66:AY67)*'Fixed Data'!$E$8</f>
        <v>0</v>
      </c>
      <c r="AZ69" s="140">
        <f>AVERAGE(AZ66:AZ67)*'Fixed Data'!$E$8</f>
        <v>0</v>
      </c>
      <c r="BA69" s="140">
        <f>AVERAGE(BA66:BA67)*'Fixed Data'!$E$8</f>
        <v>0</v>
      </c>
      <c r="BB69" s="140">
        <f>AVERAGE(BB66:BB67)*'Fixed Data'!$E$8</f>
        <v>0</v>
      </c>
      <c r="BC69" s="140">
        <f>AVERAGE(BC66:BC67)*'Fixed Data'!$E$8</f>
        <v>0</v>
      </c>
      <c r="BD69" s="140">
        <f>AVERAGE(BD66:BD67)*'Fixed Data'!$E$8</f>
        <v>0</v>
      </c>
      <c r="BE69" s="140">
        <f>AVERAGE(BE66:BE67)*'Fixed Data'!$E$8</f>
        <v>0</v>
      </c>
    </row>
    <row r="70" spans="1:57" ht="16.5" thickBot="1">
      <c r="A70" s="177"/>
      <c r="B70" s="143" t="s">
        <v>394</v>
      </c>
      <c r="C70" s="143" t="s">
        <v>395</v>
      </c>
      <c r="D70" s="143" t="s">
        <v>196</v>
      </c>
      <c r="E70" s="144">
        <f t="shared" ref="E70:BE70" si="8">E34+E65+E69</f>
        <v>0</v>
      </c>
      <c r="F70" s="144">
        <f t="shared" si="8"/>
        <v>0</v>
      </c>
      <c r="G70" s="144">
        <f t="shared" si="8"/>
        <v>0</v>
      </c>
      <c r="H70" s="144">
        <f t="shared" si="8"/>
        <v>0</v>
      </c>
      <c r="I70" s="144">
        <f t="shared" si="8"/>
        <v>0</v>
      </c>
      <c r="J70" s="144">
        <f t="shared" si="8"/>
        <v>0</v>
      </c>
      <c r="K70" s="144">
        <f t="shared" si="8"/>
        <v>0</v>
      </c>
      <c r="L70" s="144">
        <f t="shared" si="8"/>
        <v>0</v>
      </c>
      <c r="M70" s="144">
        <f t="shared" si="8"/>
        <v>0</v>
      </c>
      <c r="N70" s="144">
        <f t="shared" si="8"/>
        <v>0</v>
      </c>
      <c r="O70" s="144">
        <f t="shared" si="8"/>
        <v>0</v>
      </c>
      <c r="P70" s="144">
        <f t="shared" si="8"/>
        <v>0</v>
      </c>
      <c r="Q70" s="144">
        <f t="shared" si="8"/>
        <v>0</v>
      </c>
      <c r="R70" s="144">
        <f t="shared" si="8"/>
        <v>0</v>
      </c>
      <c r="S70" s="144">
        <f t="shared" si="8"/>
        <v>0</v>
      </c>
      <c r="T70" s="144">
        <f t="shared" si="8"/>
        <v>0</v>
      </c>
      <c r="U70" s="144">
        <f t="shared" si="8"/>
        <v>0</v>
      </c>
      <c r="V70" s="144">
        <f t="shared" si="8"/>
        <v>0</v>
      </c>
      <c r="W70" s="144">
        <f t="shared" si="8"/>
        <v>0</v>
      </c>
      <c r="X70" s="144">
        <f t="shared" si="8"/>
        <v>0</v>
      </c>
      <c r="Y70" s="144">
        <f t="shared" si="8"/>
        <v>0</v>
      </c>
      <c r="Z70" s="144">
        <f t="shared" si="8"/>
        <v>0</v>
      </c>
      <c r="AA70" s="144">
        <f t="shared" si="8"/>
        <v>0</v>
      </c>
      <c r="AB70" s="144">
        <f t="shared" si="8"/>
        <v>0</v>
      </c>
      <c r="AC70" s="144">
        <f t="shared" si="8"/>
        <v>0</v>
      </c>
      <c r="AD70" s="144">
        <f t="shared" si="8"/>
        <v>0</v>
      </c>
      <c r="AE70" s="144">
        <f t="shared" si="8"/>
        <v>0</v>
      </c>
      <c r="AF70" s="144">
        <f t="shared" si="8"/>
        <v>0</v>
      </c>
      <c r="AG70" s="144">
        <f t="shared" si="8"/>
        <v>0</v>
      </c>
      <c r="AH70" s="144">
        <f t="shared" si="8"/>
        <v>0</v>
      </c>
      <c r="AI70" s="144">
        <f t="shared" si="8"/>
        <v>0</v>
      </c>
      <c r="AJ70" s="144">
        <f t="shared" si="8"/>
        <v>0</v>
      </c>
      <c r="AK70" s="144">
        <f t="shared" si="8"/>
        <v>0</v>
      </c>
      <c r="AL70" s="144">
        <f t="shared" si="8"/>
        <v>0</v>
      </c>
      <c r="AM70" s="144">
        <f t="shared" si="8"/>
        <v>0</v>
      </c>
      <c r="AN70" s="144">
        <f t="shared" si="8"/>
        <v>0</v>
      </c>
      <c r="AO70" s="144">
        <f t="shared" si="8"/>
        <v>0</v>
      </c>
      <c r="AP70" s="144">
        <f t="shared" si="8"/>
        <v>0</v>
      </c>
      <c r="AQ70" s="144">
        <f t="shared" si="8"/>
        <v>0</v>
      </c>
      <c r="AR70" s="144">
        <f t="shared" si="8"/>
        <v>0</v>
      </c>
      <c r="AS70" s="144">
        <f t="shared" si="8"/>
        <v>0</v>
      </c>
      <c r="AT70" s="144">
        <f t="shared" si="8"/>
        <v>0</v>
      </c>
      <c r="AU70" s="144">
        <f t="shared" si="8"/>
        <v>0</v>
      </c>
      <c r="AV70" s="144">
        <f t="shared" si="8"/>
        <v>0</v>
      </c>
      <c r="AW70" s="144">
        <f t="shared" si="8"/>
        <v>0</v>
      </c>
      <c r="AX70" s="144">
        <f t="shared" si="8"/>
        <v>0</v>
      </c>
      <c r="AY70" s="144">
        <f t="shared" si="8"/>
        <v>0</v>
      </c>
      <c r="AZ70" s="144">
        <f t="shared" si="8"/>
        <v>0</v>
      </c>
      <c r="BA70" s="144">
        <f t="shared" si="8"/>
        <v>0</v>
      </c>
      <c r="BB70" s="144">
        <f t="shared" si="8"/>
        <v>0</v>
      </c>
      <c r="BC70" s="144">
        <f t="shared" si="8"/>
        <v>0</v>
      </c>
      <c r="BD70" s="144">
        <f t="shared" si="8"/>
        <v>0</v>
      </c>
      <c r="BE70" s="144">
        <f t="shared" si="8"/>
        <v>0</v>
      </c>
    </row>
    <row r="71" spans="1:57" ht="12.75" customHeight="1">
      <c r="A71" s="337" t="s">
        <v>396</v>
      </c>
      <c r="B71" s="36" t="s">
        <v>45</v>
      </c>
      <c r="D71" s="36" t="s">
        <v>196</v>
      </c>
      <c r="E71" s="140">
        <f>'Fixed Data'!$K$8*E92/1000000</f>
        <v>0</v>
      </c>
      <c r="F71" s="140">
        <f>'Fixed Data'!$K$8*F92/1000000</f>
        <v>0</v>
      </c>
      <c r="G71" s="140">
        <f>'Fixed Data'!$K$8*G92/1000000</f>
        <v>0</v>
      </c>
      <c r="H71" s="140">
        <f>'Fixed Data'!$K$8*H92/1000000</f>
        <v>0</v>
      </c>
      <c r="I71" s="140">
        <f>'Fixed Data'!$K$8*I92/1000000</f>
        <v>0</v>
      </c>
      <c r="J71" s="140">
        <f>'Fixed Data'!$K$8*J92/1000000</f>
        <v>0</v>
      </c>
      <c r="K71" s="140">
        <f>'Fixed Data'!$K$8*K92/1000000</f>
        <v>0</v>
      </c>
      <c r="L71" s="140">
        <f>'Fixed Data'!$K$8*L92/1000000</f>
        <v>0</v>
      </c>
      <c r="M71" s="140">
        <f>'Fixed Data'!$K$8*M92/1000000</f>
        <v>0</v>
      </c>
      <c r="N71" s="140">
        <f>'Fixed Data'!$K$8*N92/1000000</f>
        <v>0</v>
      </c>
      <c r="O71" s="140">
        <f>'Fixed Data'!$K$8*O92/1000000</f>
        <v>0</v>
      </c>
      <c r="P71" s="140">
        <f>'Fixed Data'!$K$8*P92/1000000</f>
        <v>0</v>
      </c>
      <c r="Q71" s="140">
        <f>'Fixed Data'!$K$8*Q92/1000000</f>
        <v>0</v>
      </c>
      <c r="R71" s="140">
        <f>'Fixed Data'!$K$8*R92/1000000</f>
        <v>0</v>
      </c>
      <c r="S71" s="140">
        <f>'Fixed Data'!$K$8*S92/1000000</f>
        <v>0</v>
      </c>
      <c r="T71" s="140">
        <f>'Fixed Data'!$K$8*T92/1000000</f>
        <v>0</v>
      </c>
      <c r="U71" s="140">
        <f>'Fixed Data'!$K$8*U92/1000000</f>
        <v>0</v>
      </c>
      <c r="V71" s="140">
        <f>'Fixed Data'!$K$8*V92/1000000</f>
        <v>0</v>
      </c>
      <c r="W71" s="140">
        <f>'Fixed Data'!$K$8*W92/1000000</f>
        <v>0</v>
      </c>
      <c r="X71" s="140">
        <f>'Fixed Data'!$K$8*X92/1000000</f>
        <v>0</v>
      </c>
      <c r="Y71" s="140">
        <f>'Fixed Data'!$K$8*Y92/1000000</f>
        <v>0</v>
      </c>
      <c r="Z71" s="140">
        <f>'Fixed Data'!$K$8*Z92/1000000</f>
        <v>0</v>
      </c>
      <c r="AA71" s="140">
        <f>'Fixed Data'!$K$8*AA92/1000000</f>
        <v>0</v>
      </c>
      <c r="AB71" s="140">
        <f>'Fixed Data'!$K$8*AB92/1000000</f>
        <v>0</v>
      </c>
      <c r="AC71" s="140">
        <f>'Fixed Data'!$K$8*AC92/1000000</f>
        <v>0</v>
      </c>
      <c r="AD71" s="140">
        <f>'Fixed Data'!$K$8*AD92/1000000</f>
        <v>0</v>
      </c>
      <c r="AE71" s="140">
        <f>'Fixed Data'!$K$8*AE92/1000000</f>
        <v>0</v>
      </c>
      <c r="AF71" s="140">
        <f>'Fixed Data'!$K$8*AF92/1000000</f>
        <v>0</v>
      </c>
      <c r="AG71" s="140">
        <f>'Fixed Data'!$K$8*AG92/1000000</f>
        <v>0</v>
      </c>
      <c r="AH71" s="140">
        <f>'Fixed Data'!$K$8*AH92/1000000</f>
        <v>0</v>
      </c>
      <c r="AI71" s="140">
        <f>'Fixed Data'!$K$8*AI92/1000000</f>
        <v>0</v>
      </c>
      <c r="AJ71" s="140">
        <f>'Fixed Data'!$K$8*AJ92/1000000</f>
        <v>0</v>
      </c>
      <c r="AK71" s="140">
        <f>'Fixed Data'!$K$8*AK92/1000000</f>
        <v>0</v>
      </c>
      <c r="AL71" s="140">
        <f>'Fixed Data'!$K$8*AL92/1000000</f>
        <v>0</v>
      </c>
      <c r="AM71" s="140">
        <f>'Fixed Data'!$K$8*AM92/1000000</f>
        <v>0</v>
      </c>
      <c r="AN71" s="140">
        <f>'Fixed Data'!$K$8*AN92/1000000</f>
        <v>0</v>
      </c>
      <c r="AO71" s="140">
        <f>'Fixed Data'!$K$8*AO92/1000000</f>
        <v>0</v>
      </c>
      <c r="AP71" s="140">
        <f>'Fixed Data'!$K$8*AP92/1000000</f>
        <v>0</v>
      </c>
      <c r="AQ71" s="140">
        <f>'Fixed Data'!$K$8*AQ92/1000000</f>
        <v>0</v>
      </c>
      <c r="AR71" s="140">
        <f>'Fixed Data'!$K$8*AR92/1000000</f>
        <v>0</v>
      </c>
      <c r="AS71" s="140">
        <f>'Fixed Data'!$K$8*AS92/1000000</f>
        <v>0</v>
      </c>
      <c r="AT71" s="140">
        <f>'Fixed Data'!$K$8*AT92/1000000</f>
        <v>0</v>
      </c>
      <c r="AU71" s="140">
        <f>'Fixed Data'!$K$8*AU92/1000000</f>
        <v>0</v>
      </c>
      <c r="AV71" s="140">
        <f>'Fixed Data'!$K$8*AV92/1000000</f>
        <v>0</v>
      </c>
      <c r="AW71" s="140">
        <f>'Fixed Data'!$K$8*AW92/1000000</f>
        <v>0</v>
      </c>
      <c r="AX71" s="140">
        <f>'Fixed Data'!$K$8*AX92/1000000</f>
        <v>0</v>
      </c>
      <c r="AY71" s="140">
        <f>'Fixed Data'!$K$8*AY92/1000000</f>
        <v>0</v>
      </c>
      <c r="AZ71" s="140">
        <f>'Fixed Data'!$K$8*AZ92/1000000</f>
        <v>0</v>
      </c>
      <c r="BA71" s="140">
        <f>'Fixed Data'!$K$8*BA92/1000000</f>
        <v>0</v>
      </c>
      <c r="BB71" s="140">
        <f>'Fixed Data'!$K$8*BB92/1000000</f>
        <v>0</v>
      </c>
      <c r="BC71" s="140">
        <f>'Fixed Data'!$K$8*BC92/1000000</f>
        <v>0</v>
      </c>
      <c r="BD71" s="140">
        <f>'Fixed Data'!$K$8*BD92/1000000</f>
        <v>0</v>
      </c>
      <c r="BE71" s="140">
        <f>'Fixed Data'!$K$8*BE92/1000000</f>
        <v>0</v>
      </c>
    </row>
    <row r="72" spans="1:57" ht="15" customHeight="1">
      <c r="A72" s="338"/>
      <c r="B72" s="36" t="s">
        <v>201</v>
      </c>
      <c r="D72" s="36" t="s">
        <v>196</v>
      </c>
      <c r="E72" s="140">
        <f>E93*'Fixed Data'!H$21/1000000</f>
        <v>0</v>
      </c>
      <c r="F72" s="140">
        <f>F93*'Fixed Data'!I$21/1000000</f>
        <v>0</v>
      </c>
      <c r="G72" s="140">
        <f>G93*'Fixed Data'!J$21/1000000</f>
        <v>0</v>
      </c>
      <c r="H72" s="140">
        <f>H93*'Fixed Data'!K$21/1000000</f>
        <v>0</v>
      </c>
      <c r="I72" s="140">
        <f>I93*'Fixed Data'!L$21/1000000</f>
        <v>0</v>
      </c>
      <c r="J72" s="140">
        <f>J93*'Fixed Data'!M$21/1000000</f>
        <v>0</v>
      </c>
      <c r="K72" s="140">
        <f>K93*'Fixed Data'!N$21/1000000</f>
        <v>0</v>
      </c>
      <c r="L72" s="140">
        <f>L93*'Fixed Data'!O$21/1000000</f>
        <v>0</v>
      </c>
      <c r="M72" s="140">
        <f>M93*'Fixed Data'!P$21/1000000</f>
        <v>0</v>
      </c>
      <c r="N72" s="140">
        <f>N93*'Fixed Data'!Q$21/1000000</f>
        <v>0</v>
      </c>
      <c r="O72" s="140">
        <f>O93*'Fixed Data'!R$21/1000000</f>
        <v>0</v>
      </c>
      <c r="P72" s="140">
        <f>P93*'Fixed Data'!S$21/1000000</f>
        <v>0</v>
      </c>
      <c r="Q72" s="140">
        <f>Q93*'Fixed Data'!T$21/1000000</f>
        <v>0</v>
      </c>
      <c r="R72" s="140">
        <f>R93*'Fixed Data'!U$21/1000000</f>
        <v>0</v>
      </c>
      <c r="S72" s="140">
        <f>S93*'Fixed Data'!V$21/1000000</f>
        <v>0</v>
      </c>
      <c r="T72" s="140">
        <f>T93*'Fixed Data'!W$21/1000000</f>
        <v>0</v>
      </c>
      <c r="U72" s="140">
        <f>U93*'Fixed Data'!X$21/1000000</f>
        <v>0</v>
      </c>
      <c r="V72" s="140">
        <f>V93*'Fixed Data'!Y$21/1000000</f>
        <v>0</v>
      </c>
      <c r="W72" s="140">
        <f>W93*'Fixed Data'!Z$21/1000000</f>
        <v>0</v>
      </c>
      <c r="X72" s="140">
        <f>X93*'Fixed Data'!AA$21/1000000</f>
        <v>0</v>
      </c>
      <c r="Y72" s="140">
        <f>Y93*'Fixed Data'!AB$21/1000000</f>
        <v>0</v>
      </c>
      <c r="Z72" s="140">
        <f>Z93*'Fixed Data'!AC$21/1000000</f>
        <v>0</v>
      </c>
      <c r="AA72" s="140">
        <f>AA93*'Fixed Data'!AD$21/1000000</f>
        <v>0</v>
      </c>
      <c r="AB72" s="140">
        <f>AB93*'Fixed Data'!AE$21/1000000</f>
        <v>0</v>
      </c>
      <c r="AC72" s="140">
        <f>AC93*'Fixed Data'!AF$21/1000000</f>
        <v>0</v>
      </c>
      <c r="AD72" s="140">
        <f>AD93*'Fixed Data'!AG$21/1000000</f>
        <v>0</v>
      </c>
      <c r="AE72" s="140">
        <f>AE93*'Fixed Data'!AH$21/1000000</f>
        <v>0</v>
      </c>
      <c r="AF72" s="140">
        <f>AF93*'Fixed Data'!AI$21/1000000</f>
        <v>0</v>
      </c>
      <c r="AG72" s="140">
        <f>AG93*'Fixed Data'!AJ$21/1000000</f>
        <v>0</v>
      </c>
      <c r="AH72" s="140">
        <f>AH93*'Fixed Data'!AK$21/1000000</f>
        <v>0</v>
      </c>
      <c r="AI72" s="140">
        <f>AI93*'Fixed Data'!AL$21/1000000</f>
        <v>0</v>
      </c>
      <c r="AJ72" s="140">
        <f>AJ93*'Fixed Data'!AM$21/1000000</f>
        <v>0</v>
      </c>
      <c r="AK72" s="140">
        <f>AK93*'Fixed Data'!AN$21/1000000</f>
        <v>0</v>
      </c>
      <c r="AL72" s="140">
        <f>AL93*'Fixed Data'!AO$21/1000000</f>
        <v>0</v>
      </c>
      <c r="AM72" s="140">
        <f>AM93*'Fixed Data'!AP$21/1000000</f>
        <v>0</v>
      </c>
      <c r="AN72" s="140">
        <f>AN93*'Fixed Data'!AQ$21/1000000</f>
        <v>0</v>
      </c>
      <c r="AO72" s="140">
        <f>AO93*'Fixed Data'!AR$21/1000000</f>
        <v>0</v>
      </c>
      <c r="AP72" s="140">
        <f>AP93*'Fixed Data'!AS$21/1000000</f>
        <v>0</v>
      </c>
      <c r="AQ72" s="140">
        <f>AQ93*'Fixed Data'!AT$21/1000000</f>
        <v>0</v>
      </c>
      <c r="AR72" s="140">
        <f>AR93*'Fixed Data'!AU$21/1000000</f>
        <v>0</v>
      </c>
      <c r="AS72" s="140">
        <f>AS93*'Fixed Data'!AV$21/1000000</f>
        <v>0</v>
      </c>
      <c r="AT72" s="140">
        <f>AT93*'Fixed Data'!AW$21/1000000</f>
        <v>0</v>
      </c>
      <c r="AU72" s="140">
        <f>AU93*'Fixed Data'!AX$21/1000000</f>
        <v>0</v>
      </c>
      <c r="AV72" s="140">
        <f>AV93*'Fixed Data'!AY$21/1000000</f>
        <v>0</v>
      </c>
      <c r="AW72" s="140">
        <f>AW93*'Fixed Data'!AZ$21/1000000</f>
        <v>0</v>
      </c>
      <c r="AX72" s="140">
        <f>AX93*'Fixed Data'!BA$21/1000000</f>
        <v>0</v>
      </c>
      <c r="AY72" s="140">
        <f>AY93*'Fixed Data'!BB$21/1000000</f>
        <v>0</v>
      </c>
      <c r="AZ72" s="140">
        <f>AZ93*'Fixed Data'!BC$21/1000000</f>
        <v>0</v>
      </c>
      <c r="BA72" s="140">
        <f>BA93*'Fixed Data'!BD$21/1000000</f>
        <v>0</v>
      </c>
      <c r="BB72" s="140">
        <f>BB93*'Fixed Data'!BE$21/1000000</f>
        <v>0</v>
      </c>
      <c r="BC72" s="140">
        <f>BC93*'Fixed Data'!BF$21/1000000</f>
        <v>0</v>
      </c>
      <c r="BD72" s="140">
        <f>BD93*'Fixed Data'!BG$21/1000000</f>
        <v>0</v>
      </c>
      <c r="BE72" s="140">
        <f>BE93*'Fixed Data'!BH$21/1000000</f>
        <v>0</v>
      </c>
    </row>
    <row r="73" spans="1:57" ht="15" customHeight="1">
      <c r="A73" s="338"/>
      <c r="B73" s="36" t="s">
        <v>202</v>
      </c>
      <c r="D73" s="36" t="s">
        <v>196</v>
      </c>
      <c r="E73" s="141">
        <f>'Fixed Data'!$K$10*E$94/1000000</f>
        <v>0</v>
      </c>
      <c r="F73" s="141">
        <f>'Fixed Data'!$K$10*F$94/1000000</f>
        <v>0</v>
      </c>
      <c r="G73" s="141">
        <f>'Fixed Data'!$K$10*G$94/1000000</f>
        <v>0</v>
      </c>
      <c r="H73" s="141">
        <f>'Fixed Data'!$K$10*H$94/1000000</f>
        <v>0</v>
      </c>
      <c r="I73" s="141">
        <f>'Fixed Data'!$K$10*I$94/1000000</f>
        <v>0</v>
      </c>
      <c r="J73" s="141">
        <f>'Fixed Data'!$K$10*J$94/1000000</f>
        <v>0</v>
      </c>
      <c r="K73" s="141">
        <f>'Fixed Data'!$K$10*K$94/1000000</f>
        <v>0</v>
      </c>
      <c r="L73" s="141">
        <f>'Fixed Data'!$K$10*L$94/1000000</f>
        <v>0</v>
      </c>
      <c r="M73" s="141">
        <f>'Fixed Data'!$K$10*M$94/1000000</f>
        <v>0</v>
      </c>
      <c r="N73" s="141">
        <f>'Fixed Data'!$K$10*N$94/1000000</f>
        <v>0</v>
      </c>
      <c r="O73" s="141">
        <f>'Fixed Data'!$K$10*O$94/1000000</f>
        <v>0</v>
      </c>
      <c r="P73" s="141">
        <f>'Fixed Data'!$K$10*P$94/1000000</f>
        <v>0</v>
      </c>
      <c r="Q73" s="141">
        <f>'Fixed Data'!$K$10*Q$94/1000000</f>
        <v>0</v>
      </c>
      <c r="R73" s="141">
        <f>'Fixed Data'!$K$10*R$94/1000000</f>
        <v>0</v>
      </c>
      <c r="S73" s="141">
        <f>'Fixed Data'!$K$10*S$94/1000000</f>
        <v>0</v>
      </c>
      <c r="T73" s="141">
        <f>'Fixed Data'!$K$10*T$94/1000000</f>
        <v>0</v>
      </c>
      <c r="U73" s="141">
        <f>'Fixed Data'!$K$10*U$94/1000000</f>
        <v>0</v>
      </c>
      <c r="V73" s="141">
        <f>'Fixed Data'!$K$10*V$94/1000000</f>
        <v>0</v>
      </c>
      <c r="W73" s="141">
        <f>'Fixed Data'!$K$10*W$94/1000000</f>
        <v>0</v>
      </c>
      <c r="X73" s="141">
        <f>'Fixed Data'!$K$10*X$94/1000000</f>
        <v>0</v>
      </c>
      <c r="Y73" s="141">
        <f>'Fixed Data'!$K$10*Y$94/1000000</f>
        <v>0</v>
      </c>
      <c r="Z73" s="141">
        <f>'Fixed Data'!$K$10*Z$94/1000000</f>
        <v>0</v>
      </c>
      <c r="AA73" s="141">
        <f>'Fixed Data'!$K$10*AA$94/1000000</f>
        <v>0</v>
      </c>
      <c r="AB73" s="141">
        <f>'Fixed Data'!$K$10*AB$94/1000000</f>
        <v>0</v>
      </c>
      <c r="AC73" s="141">
        <f>'Fixed Data'!$K$10*AC$94/1000000</f>
        <v>0</v>
      </c>
      <c r="AD73" s="141">
        <f>'Fixed Data'!$K$10*AD$94/1000000</f>
        <v>0</v>
      </c>
      <c r="AE73" s="141">
        <f>'Fixed Data'!$K$10*AE$94/1000000</f>
        <v>0</v>
      </c>
      <c r="AF73" s="141">
        <f>'Fixed Data'!$K$10*AF$94/1000000</f>
        <v>0</v>
      </c>
      <c r="AG73" s="141">
        <f>'Fixed Data'!$K$10*AG$94/1000000</f>
        <v>0</v>
      </c>
      <c r="AH73" s="141">
        <f>'Fixed Data'!$K$10*AH$94/1000000</f>
        <v>0</v>
      </c>
      <c r="AI73" s="141">
        <f>'Fixed Data'!$K$10*AI$94/1000000</f>
        <v>0</v>
      </c>
      <c r="AJ73" s="141">
        <f>'Fixed Data'!$K$10*AJ$94/1000000</f>
        <v>0</v>
      </c>
      <c r="AK73" s="141">
        <f>'Fixed Data'!$K$10*AK$94/1000000</f>
        <v>0</v>
      </c>
      <c r="AL73" s="141">
        <f>'Fixed Data'!$K$10*AL$94/1000000</f>
        <v>0</v>
      </c>
      <c r="AM73" s="141">
        <f>'Fixed Data'!$K$10*AM$94/1000000</f>
        <v>0</v>
      </c>
      <c r="AN73" s="141">
        <f>'Fixed Data'!$K$10*AN$94/1000000</f>
        <v>0</v>
      </c>
      <c r="AO73" s="141">
        <f>'Fixed Data'!$K$10*AO$94/1000000</f>
        <v>0</v>
      </c>
      <c r="AP73" s="141">
        <f>'Fixed Data'!$K$10*AP$94/1000000</f>
        <v>0</v>
      </c>
      <c r="AQ73" s="141">
        <f>'Fixed Data'!$K$10*AQ$94/1000000</f>
        <v>0</v>
      </c>
      <c r="AR73" s="141">
        <f>'Fixed Data'!$K$10*AR$94/1000000</f>
        <v>0</v>
      </c>
      <c r="AS73" s="141">
        <f>'Fixed Data'!$K$10*AS$94/1000000</f>
        <v>0</v>
      </c>
      <c r="AT73" s="141">
        <f>'Fixed Data'!$K$10*AT$94/1000000</f>
        <v>0</v>
      </c>
      <c r="AU73" s="141">
        <f>'Fixed Data'!$K$10*AU$94/1000000</f>
        <v>0</v>
      </c>
      <c r="AV73" s="141">
        <f>'Fixed Data'!$K$10*AV$94/1000000</f>
        <v>0</v>
      </c>
      <c r="AW73" s="141">
        <f>'Fixed Data'!$K$10*AW$94/1000000</f>
        <v>0</v>
      </c>
      <c r="AX73" s="141">
        <f>'Fixed Data'!$K$10*AX$94/1000000</f>
        <v>0</v>
      </c>
      <c r="AY73" s="141">
        <f>'Fixed Data'!$K$10*AY$94/1000000</f>
        <v>0</v>
      </c>
      <c r="AZ73" s="141">
        <f>'Fixed Data'!$K$10*AZ$94/1000000</f>
        <v>0</v>
      </c>
      <c r="BA73" s="141">
        <f>'Fixed Data'!$K$10*BA$94/1000000</f>
        <v>0</v>
      </c>
      <c r="BB73" s="141">
        <f>'Fixed Data'!$K$10*BB$94/1000000</f>
        <v>0</v>
      </c>
      <c r="BC73" s="141">
        <f>'Fixed Data'!$K$10*BC$94/1000000</f>
        <v>0</v>
      </c>
      <c r="BD73" s="141">
        <f>'Fixed Data'!$K$10*BD$94/1000000</f>
        <v>0</v>
      </c>
      <c r="BE73" s="141">
        <f>'Fixed Data'!$K$10*BE$94/1000000</f>
        <v>0</v>
      </c>
    </row>
    <row r="74" spans="1:57" ht="15" customHeight="1">
      <c r="A74" s="338"/>
      <c r="B74" s="36" t="s">
        <v>203</v>
      </c>
      <c r="D74" s="36" t="s">
        <v>196</v>
      </c>
      <c r="E74" s="141">
        <f>'Fixed Data'!$K$11*E95/1000000</f>
        <v>0</v>
      </c>
      <c r="F74" s="141">
        <f>'Fixed Data'!$K$11*F95/1000000</f>
        <v>0</v>
      </c>
      <c r="G74" s="141">
        <f>'Fixed Data'!$K$11*G95/1000000</f>
        <v>0</v>
      </c>
      <c r="H74" s="141">
        <f>'Fixed Data'!$K$11*H95/1000000</f>
        <v>0</v>
      </c>
      <c r="I74" s="141">
        <f>'Fixed Data'!$K$11*I95/1000000</f>
        <v>0</v>
      </c>
      <c r="J74" s="141">
        <f>'Fixed Data'!$K$11*J95/1000000</f>
        <v>0</v>
      </c>
      <c r="K74" s="141">
        <f>'Fixed Data'!$K$11*K95/1000000</f>
        <v>0</v>
      </c>
      <c r="L74" s="141">
        <f>'Fixed Data'!$K$11*L95/1000000</f>
        <v>0</v>
      </c>
      <c r="M74" s="141">
        <f>'Fixed Data'!$K$11*M95/1000000</f>
        <v>0</v>
      </c>
      <c r="N74" s="141">
        <f>'Fixed Data'!$K$11*N95/1000000</f>
        <v>0</v>
      </c>
      <c r="O74" s="141">
        <f>'Fixed Data'!$K$11*O95/1000000</f>
        <v>0</v>
      </c>
      <c r="P74" s="141">
        <f>'Fixed Data'!$K$11*P95/1000000</f>
        <v>0</v>
      </c>
      <c r="Q74" s="141">
        <f>'Fixed Data'!$K$11*Q95/1000000</f>
        <v>0</v>
      </c>
      <c r="R74" s="141">
        <f>'Fixed Data'!$K$11*R95/1000000</f>
        <v>0</v>
      </c>
      <c r="S74" s="141">
        <f>'Fixed Data'!$K$11*S95/1000000</f>
        <v>0</v>
      </c>
      <c r="T74" s="141">
        <f>'Fixed Data'!$K$11*T95/1000000</f>
        <v>0</v>
      </c>
      <c r="U74" s="141">
        <f>'Fixed Data'!$K$11*U95/1000000</f>
        <v>0</v>
      </c>
      <c r="V74" s="141">
        <f>'Fixed Data'!$K$11*V95/1000000</f>
        <v>0</v>
      </c>
      <c r="W74" s="141">
        <f>'Fixed Data'!$K$11*W95/1000000</f>
        <v>0</v>
      </c>
      <c r="X74" s="141">
        <f>'Fixed Data'!$K$11*X95/1000000</f>
        <v>0</v>
      </c>
      <c r="Y74" s="141">
        <f>'Fixed Data'!$K$11*Y95/1000000</f>
        <v>0</v>
      </c>
      <c r="Z74" s="141">
        <f>'Fixed Data'!$K$11*Z95/1000000</f>
        <v>0</v>
      </c>
      <c r="AA74" s="141">
        <f>'Fixed Data'!$K$11*AA95/1000000</f>
        <v>0</v>
      </c>
      <c r="AB74" s="141">
        <f>'Fixed Data'!$K$11*AB95/1000000</f>
        <v>0</v>
      </c>
      <c r="AC74" s="141">
        <f>'Fixed Data'!$K$11*AC95/1000000</f>
        <v>0</v>
      </c>
      <c r="AD74" s="141">
        <f>'Fixed Data'!$K$11*AD95/1000000</f>
        <v>0</v>
      </c>
      <c r="AE74" s="141">
        <f>'Fixed Data'!$K$11*AE95/1000000</f>
        <v>0</v>
      </c>
      <c r="AF74" s="141">
        <f>'Fixed Data'!$K$11*AF95/1000000</f>
        <v>0</v>
      </c>
      <c r="AG74" s="141">
        <f>'Fixed Data'!$K$11*AG95/1000000</f>
        <v>0</v>
      </c>
      <c r="AH74" s="141">
        <f>'Fixed Data'!$K$11*AH95/1000000</f>
        <v>0</v>
      </c>
      <c r="AI74" s="141">
        <f>'Fixed Data'!$K$11*AI95/1000000</f>
        <v>0</v>
      </c>
      <c r="AJ74" s="141">
        <f>'Fixed Data'!$K$11*AJ95/1000000</f>
        <v>0</v>
      </c>
      <c r="AK74" s="141">
        <f>'Fixed Data'!$K$11*AK95/1000000</f>
        <v>0</v>
      </c>
      <c r="AL74" s="141">
        <f>'Fixed Data'!$K$11*AL95/1000000</f>
        <v>0</v>
      </c>
      <c r="AM74" s="141">
        <f>'Fixed Data'!$K$11*AM95/1000000</f>
        <v>0</v>
      </c>
      <c r="AN74" s="141">
        <f>'Fixed Data'!$K$11*AN95/1000000</f>
        <v>0</v>
      </c>
      <c r="AO74" s="141">
        <f>'Fixed Data'!$K$11*AO95/1000000</f>
        <v>0</v>
      </c>
      <c r="AP74" s="141">
        <f>'Fixed Data'!$K$11*AP95/1000000</f>
        <v>0</v>
      </c>
      <c r="AQ74" s="141">
        <f>'Fixed Data'!$K$11*AQ95/1000000</f>
        <v>0</v>
      </c>
      <c r="AR74" s="141">
        <f>'Fixed Data'!$K$11*AR95/1000000</f>
        <v>0</v>
      </c>
      <c r="AS74" s="141">
        <f>'Fixed Data'!$K$11*AS95/1000000</f>
        <v>0</v>
      </c>
      <c r="AT74" s="141">
        <f>'Fixed Data'!$K$11*AT95/1000000</f>
        <v>0</v>
      </c>
      <c r="AU74" s="141">
        <f>'Fixed Data'!$K$11*AU95/1000000</f>
        <v>0</v>
      </c>
      <c r="AV74" s="141">
        <f>'Fixed Data'!$K$11*AV95/1000000</f>
        <v>0</v>
      </c>
      <c r="AW74" s="141">
        <f>'Fixed Data'!$K$11*AW95/1000000</f>
        <v>0</v>
      </c>
      <c r="AX74" s="141">
        <f>'Fixed Data'!$K$11*AX95/1000000</f>
        <v>0</v>
      </c>
      <c r="AY74" s="141">
        <f>'Fixed Data'!$K$11*AY95/1000000</f>
        <v>0</v>
      </c>
      <c r="AZ74" s="141">
        <f>'Fixed Data'!$K$11*AZ95/1000000</f>
        <v>0</v>
      </c>
      <c r="BA74" s="141">
        <f>'Fixed Data'!$K$11*BA95/1000000</f>
        <v>0</v>
      </c>
      <c r="BB74" s="141">
        <f>'Fixed Data'!$K$11*BB95/1000000</f>
        <v>0</v>
      </c>
      <c r="BC74" s="141">
        <f>'Fixed Data'!$K$11*BC95/1000000</f>
        <v>0</v>
      </c>
      <c r="BD74" s="141">
        <f>'Fixed Data'!$K$11*BD95/1000000</f>
        <v>0</v>
      </c>
      <c r="BE74" s="141">
        <f>'Fixed Data'!$K$11*BE95/1000000</f>
        <v>0</v>
      </c>
    </row>
    <row r="75" spans="1:57" ht="15" customHeight="1">
      <c r="A75" s="338"/>
      <c r="B75" s="36" t="s">
        <v>204</v>
      </c>
      <c r="D75" s="36" t="s">
        <v>196</v>
      </c>
      <c r="E75" s="140">
        <f>E96*'Fixed Data'!H$21/1000000</f>
        <v>0</v>
      </c>
      <c r="F75" s="140">
        <f>F96*'Fixed Data'!I$21/1000000</f>
        <v>0</v>
      </c>
      <c r="G75" s="140">
        <f>G96*'Fixed Data'!J$21/1000000</f>
        <v>0</v>
      </c>
      <c r="H75" s="140">
        <f>H96*'Fixed Data'!K$21/1000000</f>
        <v>0</v>
      </c>
      <c r="I75" s="140">
        <f>I96*'Fixed Data'!L$21/1000000</f>
        <v>0</v>
      </c>
      <c r="J75" s="140">
        <f>J96*'Fixed Data'!M$21/1000000</f>
        <v>0</v>
      </c>
      <c r="K75" s="140">
        <f>K96*'Fixed Data'!N$21/1000000</f>
        <v>0</v>
      </c>
      <c r="L75" s="140">
        <f>L96*'Fixed Data'!O$21/1000000</f>
        <v>0</v>
      </c>
      <c r="M75" s="140">
        <f>M96*'Fixed Data'!P$21/1000000</f>
        <v>0</v>
      </c>
      <c r="N75" s="140">
        <f>N96*'Fixed Data'!Q$21/1000000</f>
        <v>0</v>
      </c>
      <c r="O75" s="140">
        <f>O96*'Fixed Data'!R$21/1000000</f>
        <v>0</v>
      </c>
      <c r="P75" s="140">
        <f>P96*'Fixed Data'!S$21/1000000</f>
        <v>0</v>
      </c>
      <c r="Q75" s="140">
        <f>Q96*'Fixed Data'!T$21/1000000</f>
        <v>0</v>
      </c>
      <c r="R75" s="140">
        <f>R96*'Fixed Data'!U$21/1000000</f>
        <v>0</v>
      </c>
      <c r="S75" s="140">
        <f>S96*'Fixed Data'!V$21/1000000</f>
        <v>0</v>
      </c>
      <c r="T75" s="140">
        <f>T96*'Fixed Data'!W$21/1000000</f>
        <v>0</v>
      </c>
      <c r="U75" s="140">
        <f>U96*'Fixed Data'!X$21/1000000</f>
        <v>0</v>
      </c>
      <c r="V75" s="140">
        <f>V96*'Fixed Data'!Y$21/1000000</f>
        <v>0</v>
      </c>
      <c r="W75" s="140">
        <f>W96*'Fixed Data'!Z$21/1000000</f>
        <v>0</v>
      </c>
      <c r="X75" s="140">
        <f>X96*'Fixed Data'!AA$21/1000000</f>
        <v>0</v>
      </c>
      <c r="Y75" s="140">
        <f>Y96*'Fixed Data'!AB$21/1000000</f>
        <v>0</v>
      </c>
      <c r="Z75" s="140">
        <f>Z96*'Fixed Data'!AC$21/1000000</f>
        <v>0</v>
      </c>
      <c r="AA75" s="140">
        <f>AA96*'Fixed Data'!AD$21/1000000</f>
        <v>0</v>
      </c>
      <c r="AB75" s="140">
        <f>AB96*'Fixed Data'!AE$21/1000000</f>
        <v>0</v>
      </c>
      <c r="AC75" s="140">
        <f>AC96*'Fixed Data'!AF$21/1000000</f>
        <v>0</v>
      </c>
      <c r="AD75" s="140">
        <f>AD96*'Fixed Data'!AG$21/1000000</f>
        <v>0</v>
      </c>
      <c r="AE75" s="140">
        <f>AE96*'Fixed Data'!AH$21/1000000</f>
        <v>0</v>
      </c>
      <c r="AF75" s="140">
        <f>AF96*'Fixed Data'!AI$21/1000000</f>
        <v>0</v>
      </c>
      <c r="AG75" s="140">
        <f>AG96*'Fixed Data'!AJ$21/1000000</f>
        <v>0</v>
      </c>
      <c r="AH75" s="140">
        <f>AH96*'Fixed Data'!AK$21/1000000</f>
        <v>0</v>
      </c>
      <c r="AI75" s="140">
        <f>AI96*'Fixed Data'!AL$21/1000000</f>
        <v>0</v>
      </c>
      <c r="AJ75" s="140">
        <f>AJ96*'Fixed Data'!AM$21/1000000</f>
        <v>0</v>
      </c>
      <c r="AK75" s="140">
        <f>AK96*'Fixed Data'!AN$21/1000000</f>
        <v>0</v>
      </c>
      <c r="AL75" s="140">
        <f>AL96*'Fixed Data'!AO$21/1000000</f>
        <v>0</v>
      </c>
      <c r="AM75" s="140">
        <f>AM96*'Fixed Data'!AP$21/1000000</f>
        <v>0</v>
      </c>
      <c r="AN75" s="140">
        <f>AN96*'Fixed Data'!AQ$21/1000000</f>
        <v>0</v>
      </c>
      <c r="AO75" s="140">
        <f>AO96*'Fixed Data'!AR$21/1000000</f>
        <v>0</v>
      </c>
      <c r="AP75" s="140">
        <f>AP96*'Fixed Data'!AS$21/1000000</f>
        <v>0</v>
      </c>
      <c r="AQ75" s="140">
        <f>AQ96*'Fixed Data'!AT$21/1000000</f>
        <v>0</v>
      </c>
      <c r="AR75" s="140">
        <f>AR96*'Fixed Data'!AU$21/1000000</f>
        <v>0</v>
      </c>
      <c r="AS75" s="140">
        <f>AS96*'Fixed Data'!AV$21/1000000</f>
        <v>0</v>
      </c>
      <c r="AT75" s="140">
        <f>AT96*'Fixed Data'!AW$21/1000000</f>
        <v>0</v>
      </c>
      <c r="AU75" s="140">
        <f>AU96*'Fixed Data'!AX$21/1000000</f>
        <v>0</v>
      </c>
      <c r="AV75" s="140">
        <f>AV96*'Fixed Data'!AY$21/1000000</f>
        <v>0</v>
      </c>
      <c r="AW75" s="140">
        <f>AW96*'Fixed Data'!AZ$21/1000000</f>
        <v>0</v>
      </c>
      <c r="AX75" s="140">
        <f>AX96*'Fixed Data'!BA$21/1000000</f>
        <v>0</v>
      </c>
      <c r="AY75" s="140">
        <f>AY96*'Fixed Data'!BB$21/1000000</f>
        <v>0</v>
      </c>
      <c r="AZ75" s="140">
        <f>AZ96*'Fixed Data'!BC$21/1000000</f>
        <v>0</v>
      </c>
      <c r="BA75" s="140">
        <f>BA96*'Fixed Data'!BD$21/1000000</f>
        <v>0</v>
      </c>
      <c r="BB75" s="140">
        <f>BB96*'Fixed Data'!BE$21/1000000</f>
        <v>0</v>
      </c>
      <c r="BC75" s="140">
        <f>BC96*'Fixed Data'!BF$21/1000000</f>
        <v>0</v>
      </c>
      <c r="BD75" s="140">
        <f>BD96*'Fixed Data'!BG$21/1000000</f>
        <v>0</v>
      </c>
      <c r="BE75" s="140">
        <f>BE96*'Fixed Data'!BH$21/1000000</f>
        <v>0</v>
      </c>
    </row>
    <row r="76" spans="1:57" ht="15" customHeight="1">
      <c r="A76" s="338"/>
      <c r="B76" s="36" t="s">
        <v>50</v>
      </c>
      <c r="D76" s="36" t="s">
        <v>196</v>
      </c>
      <c r="E76" s="140">
        <f>E97*'Fixed Data'!$E$14</f>
        <v>0</v>
      </c>
      <c r="F76" s="140">
        <f>F97*'Fixed Data'!$E$14</f>
        <v>0</v>
      </c>
      <c r="G76" s="140">
        <f>G97*'Fixed Data'!$E$14</f>
        <v>0</v>
      </c>
      <c r="H76" s="140">
        <f>H97*'Fixed Data'!$E$14</f>
        <v>0</v>
      </c>
      <c r="I76" s="140">
        <f>I97*'Fixed Data'!$E$14</f>
        <v>0</v>
      </c>
      <c r="J76" s="140">
        <f>J97*'Fixed Data'!$E$14</f>
        <v>0</v>
      </c>
      <c r="K76" s="140">
        <f>K97*'Fixed Data'!$E$14</f>
        <v>0</v>
      </c>
      <c r="L76" s="140">
        <f>L97*'Fixed Data'!$E$14</f>
        <v>0</v>
      </c>
      <c r="M76" s="140">
        <f>M97*'Fixed Data'!$E$14</f>
        <v>0</v>
      </c>
      <c r="N76" s="140">
        <f>N97*'Fixed Data'!$E$14</f>
        <v>0</v>
      </c>
      <c r="O76" s="140">
        <f>O97*'Fixed Data'!$E$14</f>
        <v>0</v>
      </c>
      <c r="P76" s="140">
        <f>P97*'Fixed Data'!$E$14</f>
        <v>0</v>
      </c>
      <c r="Q76" s="140">
        <f>Q97*'Fixed Data'!$E$14</f>
        <v>0</v>
      </c>
      <c r="R76" s="140">
        <f>R97*'Fixed Data'!$E$14</f>
        <v>0</v>
      </c>
      <c r="S76" s="140">
        <f>S97*'Fixed Data'!$E$14</f>
        <v>0</v>
      </c>
      <c r="T76" s="140">
        <f>T97*'Fixed Data'!$E$14</f>
        <v>0</v>
      </c>
      <c r="U76" s="140">
        <f>U97*'Fixed Data'!$E$14</f>
        <v>0</v>
      </c>
      <c r="V76" s="140">
        <f>V97*'Fixed Data'!$E$14</f>
        <v>0</v>
      </c>
      <c r="W76" s="140">
        <f>W97*'Fixed Data'!$E$14</f>
        <v>0</v>
      </c>
      <c r="X76" s="140">
        <f>X97*'Fixed Data'!$E$14</f>
        <v>0</v>
      </c>
      <c r="Y76" s="140">
        <f>Y97*'Fixed Data'!$E$14</f>
        <v>0</v>
      </c>
      <c r="Z76" s="140">
        <f>Z97*'Fixed Data'!$E$14</f>
        <v>0</v>
      </c>
      <c r="AA76" s="140">
        <f>AA97*'Fixed Data'!$E$14</f>
        <v>0</v>
      </c>
      <c r="AB76" s="140">
        <f>AB97*'Fixed Data'!$E$14</f>
        <v>0</v>
      </c>
      <c r="AC76" s="140">
        <f>AC97*'Fixed Data'!$E$14</f>
        <v>0</v>
      </c>
      <c r="AD76" s="140">
        <f>AD97*'Fixed Data'!$E$14</f>
        <v>0</v>
      </c>
      <c r="AE76" s="140">
        <f>AE97*'Fixed Data'!$E$14</f>
        <v>0</v>
      </c>
      <c r="AF76" s="140">
        <f>AF97*'Fixed Data'!$E$14</f>
        <v>0</v>
      </c>
      <c r="AG76" s="140">
        <f>AG97*'Fixed Data'!$E$14</f>
        <v>0</v>
      </c>
      <c r="AH76" s="140">
        <f>AH97*'Fixed Data'!$E$14</f>
        <v>0</v>
      </c>
      <c r="AI76" s="140">
        <f>AI97*'Fixed Data'!$E$14</f>
        <v>0</v>
      </c>
      <c r="AJ76" s="140">
        <f>AJ97*'Fixed Data'!$E$14</f>
        <v>0</v>
      </c>
      <c r="AK76" s="140">
        <f>AK97*'Fixed Data'!$E$14</f>
        <v>0</v>
      </c>
      <c r="AL76" s="140">
        <f>AL97*'Fixed Data'!$E$14</f>
        <v>0</v>
      </c>
      <c r="AM76" s="140">
        <f>AM97*'Fixed Data'!$E$14</f>
        <v>0</v>
      </c>
      <c r="AN76" s="140">
        <f>AN97*'Fixed Data'!$E$14</f>
        <v>0</v>
      </c>
      <c r="AO76" s="140">
        <f>AO97*'Fixed Data'!$E$14</f>
        <v>0</v>
      </c>
      <c r="AP76" s="140">
        <f>AP97*'Fixed Data'!$E$14</f>
        <v>0</v>
      </c>
      <c r="AQ76" s="140">
        <f>AQ97*'Fixed Data'!$E$14</f>
        <v>0</v>
      </c>
      <c r="AR76" s="140">
        <f>AR97*'Fixed Data'!$E$14</f>
        <v>0</v>
      </c>
      <c r="AS76" s="140">
        <f>AS97*'Fixed Data'!$E$14</f>
        <v>0</v>
      </c>
      <c r="AT76" s="140">
        <f>AT97*'Fixed Data'!$E$14</f>
        <v>0</v>
      </c>
      <c r="AU76" s="140">
        <f>AU97*'Fixed Data'!$E$14</f>
        <v>0</v>
      </c>
      <c r="AV76" s="140">
        <f>AV97*'Fixed Data'!$E$14</f>
        <v>0</v>
      </c>
      <c r="AW76" s="140">
        <f>AW97*'Fixed Data'!$E$14</f>
        <v>0</v>
      </c>
      <c r="AX76" s="140">
        <f>AX97*'Fixed Data'!$E$14</f>
        <v>0</v>
      </c>
      <c r="AY76" s="140">
        <f>AY97*'Fixed Data'!$E$14</f>
        <v>0</v>
      </c>
      <c r="AZ76" s="140">
        <f>AZ97*'Fixed Data'!$E$14</f>
        <v>0</v>
      </c>
      <c r="BA76" s="140">
        <f>BA97*'Fixed Data'!$E$14</f>
        <v>0</v>
      </c>
      <c r="BB76" s="140">
        <f>BB97*'Fixed Data'!$E$14</f>
        <v>0</v>
      </c>
      <c r="BC76" s="140">
        <f>BC97*'Fixed Data'!$E$14</f>
        <v>0</v>
      </c>
      <c r="BD76" s="140">
        <f>BD97*'Fixed Data'!$E$14</f>
        <v>0</v>
      </c>
      <c r="BE76" s="140">
        <f>BE97*'Fixed Data'!$E$14</f>
        <v>0</v>
      </c>
    </row>
    <row r="77" spans="1:57" ht="15" customHeight="1">
      <c r="A77" s="338"/>
      <c r="B77" s="36" t="s">
        <v>205</v>
      </c>
      <c r="D77" s="36" t="s">
        <v>196</v>
      </c>
      <c r="E77" s="140">
        <f>E98*'Fixed Data'!$E$15</f>
        <v>0</v>
      </c>
      <c r="F77" s="140">
        <f>F98*'Fixed Data'!$E$15</f>
        <v>0</v>
      </c>
      <c r="G77" s="140">
        <f>G98*'Fixed Data'!$E$15</f>
        <v>0</v>
      </c>
      <c r="H77" s="140">
        <f>H98*'Fixed Data'!$E$15</f>
        <v>0</v>
      </c>
      <c r="I77" s="140">
        <f>I98*'Fixed Data'!$E$15</f>
        <v>0</v>
      </c>
      <c r="J77" s="140">
        <f>J98*'Fixed Data'!$E$15</f>
        <v>0</v>
      </c>
      <c r="K77" s="140">
        <f>K98*'Fixed Data'!$E$15</f>
        <v>0</v>
      </c>
      <c r="L77" s="140">
        <f>L98*'Fixed Data'!$E$15</f>
        <v>0</v>
      </c>
      <c r="M77" s="140">
        <f>M98*'Fixed Data'!$E$15</f>
        <v>0</v>
      </c>
      <c r="N77" s="140">
        <f>N98*'Fixed Data'!$E$15</f>
        <v>0</v>
      </c>
      <c r="O77" s="140">
        <f>O98*'Fixed Data'!$E$15</f>
        <v>0</v>
      </c>
      <c r="P77" s="140">
        <f>P98*'Fixed Data'!$E$15</f>
        <v>0</v>
      </c>
      <c r="Q77" s="140">
        <f>Q98*'Fixed Data'!$E$15</f>
        <v>0</v>
      </c>
      <c r="R77" s="140">
        <f>R98*'Fixed Data'!$E$15</f>
        <v>0</v>
      </c>
      <c r="S77" s="140">
        <f>S98*'Fixed Data'!$E$15</f>
        <v>0</v>
      </c>
      <c r="T77" s="140">
        <f>T98*'Fixed Data'!$E$15</f>
        <v>0</v>
      </c>
      <c r="U77" s="140">
        <f>U98*'Fixed Data'!$E$15</f>
        <v>0</v>
      </c>
      <c r="V77" s="140">
        <f>V98*'Fixed Data'!$E$15</f>
        <v>0</v>
      </c>
      <c r="W77" s="140">
        <f>W98*'Fixed Data'!$E$15</f>
        <v>0</v>
      </c>
      <c r="X77" s="140">
        <f>X98*'Fixed Data'!$E$15</f>
        <v>0</v>
      </c>
      <c r="Y77" s="140">
        <f>Y98*'Fixed Data'!$E$15</f>
        <v>0</v>
      </c>
      <c r="Z77" s="140">
        <f>Z98*'Fixed Data'!$E$15</f>
        <v>0</v>
      </c>
      <c r="AA77" s="140">
        <f>AA98*'Fixed Data'!$E$15</f>
        <v>0</v>
      </c>
      <c r="AB77" s="140">
        <f>AB98*'Fixed Data'!$E$15</f>
        <v>0</v>
      </c>
      <c r="AC77" s="140">
        <f>AC98*'Fixed Data'!$E$15</f>
        <v>0</v>
      </c>
      <c r="AD77" s="140">
        <f>AD98*'Fixed Data'!$E$15</f>
        <v>0</v>
      </c>
      <c r="AE77" s="140">
        <f>AE98*'Fixed Data'!$E$15</f>
        <v>0</v>
      </c>
      <c r="AF77" s="140">
        <f>AF98*'Fixed Data'!$E$15</f>
        <v>0</v>
      </c>
      <c r="AG77" s="140">
        <f>AG98*'Fixed Data'!$E$15</f>
        <v>0</v>
      </c>
      <c r="AH77" s="140">
        <f>AH98*'Fixed Data'!$E$15</f>
        <v>0</v>
      </c>
      <c r="AI77" s="140">
        <f>AI98*'Fixed Data'!$E$15</f>
        <v>0</v>
      </c>
      <c r="AJ77" s="140">
        <f>AJ98*'Fixed Data'!$E$15</f>
        <v>0</v>
      </c>
      <c r="AK77" s="140">
        <f>AK98*'Fixed Data'!$E$15</f>
        <v>0</v>
      </c>
      <c r="AL77" s="140">
        <f>AL98*'Fixed Data'!$E$15</f>
        <v>0</v>
      </c>
      <c r="AM77" s="140">
        <f>AM98*'Fixed Data'!$E$15</f>
        <v>0</v>
      </c>
      <c r="AN77" s="140">
        <f>AN98*'Fixed Data'!$E$15</f>
        <v>0</v>
      </c>
      <c r="AO77" s="140">
        <f>AO98*'Fixed Data'!$E$15</f>
        <v>0</v>
      </c>
      <c r="AP77" s="140">
        <f>AP98*'Fixed Data'!$E$15</f>
        <v>0</v>
      </c>
      <c r="AQ77" s="140">
        <f>AQ98*'Fixed Data'!$E$15</f>
        <v>0</v>
      </c>
      <c r="AR77" s="140">
        <f>AR98*'Fixed Data'!$E$15</f>
        <v>0</v>
      </c>
      <c r="AS77" s="140">
        <f>AS98*'Fixed Data'!$E$15</f>
        <v>0</v>
      </c>
      <c r="AT77" s="140">
        <f>AT98*'Fixed Data'!$E$15</f>
        <v>0</v>
      </c>
      <c r="AU77" s="140">
        <f>AU98*'Fixed Data'!$E$15</f>
        <v>0</v>
      </c>
      <c r="AV77" s="140">
        <f>AV98*'Fixed Data'!$E$15</f>
        <v>0</v>
      </c>
      <c r="AW77" s="140">
        <f>AW98*'Fixed Data'!$E$15</f>
        <v>0</v>
      </c>
      <c r="AX77" s="140">
        <f>AX98*'Fixed Data'!$E$15</f>
        <v>0</v>
      </c>
      <c r="AY77" s="140">
        <f>AY98*'Fixed Data'!$E$15</f>
        <v>0</v>
      </c>
      <c r="AZ77" s="140">
        <f>AZ98*'Fixed Data'!$E$15</f>
        <v>0</v>
      </c>
      <c r="BA77" s="140">
        <f>BA98*'Fixed Data'!$E$15</f>
        <v>0</v>
      </c>
      <c r="BB77" s="140">
        <f>BB98*'Fixed Data'!$E$15</f>
        <v>0</v>
      </c>
      <c r="BC77" s="140">
        <f>BC98*'Fixed Data'!$E$15</f>
        <v>0</v>
      </c>
      <c r="BD77" s="140">
        <f>BD98*'Fixed Data'!$E$15</f>
        <v>0</v>
      </c>
      <c r="BE77" s="140">
        <f>BE98*'Fixed Data'!$E$15</f>
        <v>0</v>
      </c>
    </row>
    <row r="78" spans="1:57" ht="15" customHeight="1">
      <c r="A78" s="338"/>
      <c r="B78" s="36" t="s">
        <v>206</v>
      </c>
      <c r="D78" s="36" t="s">
        <v>196</v>
      </c>
      <c r="E78" s="140">
        <f>'Fixed Data'!$K$9*E99/1000000</f>
        <v>0</v>
      </c>
      <c r="F78" s="140">
        <f>'Fixed Data'!$K$9*F99/1000000</f>
        <v>0</v>
      </c>
      <c r="G78" s="140">
        <f>'Fixed Data'!$K$9*G99/1000000</f>
        <v>0</v>
      </c>
      <c r="H78" s="140">
        <f>'Fixed Data'!$K$9*H99/1000000</f>
        <v>0</v>
      </c>
      <c r="I78" s="140">
        <f>'Fixed Data'!$K$9*I99/1000000</f>
        <v>0</v>
      </c>
      <c r="J78" s="140">
        <f>'Fixed Data'!$K$9*J99/1000000</f>
        <v>0</v>
      </c>
      <c r="K78" s="140">
        <f>'Fixed Data'!$K$9*K99/1000000</f>
        <v>0</v>
      </c>
      <c r="L78" s="140">
        <f>'Fixed Data'!$K$9*L99/1000000</f>
        <v>0</v>
      </c>
      <c r="M78" s="140">
        <f>'Fixed Data'!$K$9*M99/1000000</f>
        <v>0</v>
      </c>
      <c r="N78" s="140">
        <f>'Fixed Data'!$K$9*N99/1000000</f>
        <v>0</v>
      </c>
      <c r="O78" s="140">
        <f>'Fixed Data'!$K$9*O99/1000000</f>
        <v>0</v>
      </c>
      <c r="P78" s="140">
        <f>'Fixed Data'!$K$9*P99/1000000</f>
        <v>0</v>
      </c>
      <c r="Q78" s="140">
        <f>'Fixed Data'!$K$9*Q99/1000000</f>
        <v>0</v>
      </c>
      <c r="R78" s="140">
        <f>'Fixed Data'!$K$9*R99/1000000</f>
        <v>0</v>
      </c>
      <c r="S78" s="140">
        <f>'Fixed Data'!$K$9*S99/1000000</f>
        <v>0</v>
      </c>
      <c r="T78" s="140">
        <f>'Fixed Data'!$K$9*T99/1000000</f>
        <v>0</v>
      </c>
      <c r="U78" s="140">
        <f>'Fixed Data'!$K$9*U99/1000000</f>
        <v>0</v>
      </c>
      <c r="V78" s="140">
        <f>'Fixed Data'!$K$9*V99/1000000</f>
        <v>0</v>
      </c>
      <c r="W78" s="140">
        <f>'Fixed Data'!$K$9*W99/1000000</f>
        <v>0</v>
      </c>
      <c r="X78" s="140">
        <f>'Fixed Data'!$K$9*X99/1000000</f>
        <v>0</v>
      </c>
      <c r="Y78" s="140">
        <f>'Fixed Data'!$K$9*Y99/1000000</f>
        <v>0</v>
      </c>
      <c r="Z78" s="140">
        <f>'Fixed Data'!$K$9*Z99/1000000</f>
        <v>0</v>
      </c>
      <c r="AA78" s="140">
        <f>'Fixed Data'!$K$9*AA99/1000000</f>
        <v>0</v>
      </c>
      <c r="AB78" s="140">
        <f>'Fixed Data'!$K$9*AB99/1000000</f>
        <v>0</v>
      </c>
      <c r="AC78" s="140">
        <f>'Fixed Data'!$K$9*AC99/1000000</f>
        <v>0</v>
      </c>
      <c r="AD78" s="140">
        <f>'Fixed Data'!$K$9*AD99/1000000</f>
        <v>0</v>
      </c>
      <c r="AE78" s="140">
        <f>'Fixed Data'!$K$9*AE99/1000000</f>
        <v>0</v>
      </c>
      <c r="AF78" s="140">
        <f>'Fixed Data'!$K$9*AF99/1000000</f>
        <v>0</v>
      </c>
      <c r="AG78" s="140">
        <f>'Fixed Data'!$K$9*AG99/1000000</f>
        <v>0</v>
      </c>
      <c r="AH78" s="140">
        <f>'Fixed Data'!$K$9*AH99/1000000</f>
        <v>0</v>
      </c>
      <c r="AI78" s="140">
        <f>'Fixed Data'!$K$9*AI99/1000000</f>
        <v>0</v>
      </c>
      <c r="AJ78" s="140">
        <f>'Fixed Data'!$K$9*AJ99/1000000</f>
        <v>0</v>
      </c>
      <c r="AK78" s="140">
        <f>'Fixed Data'!$K$9*AK99/1000000</f>
        <v>0</v>
      </c>
      <c r="AL78" s="140">
        <f>'Fixed Data'!$K$9*AL99/1000000</f>
        <v>0</v>
      </c>
      <c r="AM78" s="140">
        <f>'Fixed Data'!$K$9*AM99/1000000</f>
        <v>0</v>
      </c>
      <c r="AN78" s="140">
        <f>'Fixed Data'!$K$9*AN99/1000000</f>
        <v>0</v>
      </c>
      <c r="AO78" s="140">
        <f>'Fixed Data'!$K$9*AO99/1000000</f>
        <v>0</v>
      </c>
      <c r="AP78" s="140">
        <f>'Fixed Data'!$K$9*AP99/1000000</f>
        <v>0</v>
      </c>
      <c r="AQ78" s="140">
        <f>'Fixed Data'!$K$9*AQ99/1000000</f>
        <v>0</v>
      </c>
      <c r="AR78" s="140">
        <f>'Fixed Data'!$K$9*AR99/1000000</f>
        <v>0</v>
      </c>
      <c r="AS78" s="140">
        <f>'Fixed Data'!$K$9*AS99/1000000</f>
        <v>0</v>
      </c>
      <c r="AT78" s="140">
        <f>'Fixed Data'!$K$9*AT99/1000000</f>
        <v>0</v>
      </c>
      <c r="AU78" s="140">
        <f>'Fixed Data'!$K$9*AU99/1000000</f>
        <v>0</v>
      </c>
      <c r="AV78" s="140">
        <f>'Fixed Data'!$K$9*AV99/1000000</f>
        <v>0</v>
      </c>
      <c r="AW78" s="140">
        <f>'Fixed Data'!$K$9*AW99/1000000</f>
        <v>0</v>
      </c>
      <c r="AX78" s="140">
        <f>'Fixed Data'!$K$9*AX99/1000000</f>
        <v>0</v>
      </c>
      <c r="AY78" s="140">
        <f>'Fixed Data'!$K$9*AY99/1000000</f>
        <v>0</v>
      </c>
      <c r="AZ78" s="140">
        <f>'Fixed Data'!$K$9*AZ99/1000000</f>
        <v>0</v>
      </c>
      <c r="BA78" s="140">
        <f>'Fixed Data'!$K$9*BA99/1000000</f>
        <v>0</v>
      </c>
      <c r="BB78" s="140">
        <f>'Fixed Data'!$K$9*BB99/1000000</f>
        <v>0</v>
      </c>
      <c r="BC78" s="140">
        <f>'Fixed Data'!$K$9*BC99/1000000</f>
        <v>0</v>
      </c>
      <c r="BD78" s="140">
        <f>'Fixed Data'!$K$9*BD99/1000000</f>
        <v>0</v>
      </c>
      <c r="BE78" s="140">
        <f>'Fixed Data'!$K$9*BE99/1000000</f>
        <v>0</v>
      </c>
    </row>
    <row r="79" spans="1:57" ht="15" customHeight="1">
      <c r="A79" s="338"/>
      <c r="B79" s="36" t="s">
        <v>207</v>
      </c>
      <c r="D79" s="36" t="s">
        <v>196</v>
      </c>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row>
    <row r="80" spans="1:57" ht="15" customHeight="1">
      <c r="A80" s="338"/>
      <c r="B80" s="36" t="s">
        <v>208</v>
      </c>
      <c r="D80" s="36" t="s">
        <v>196</v>
      </c>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row>
    <row r="81" spans="1:57" ht="15" customHeight="1">
      <c r="A81" s="338"/>
      <c r="B81" s="36" t="s">
        <v>209</v>
      </c>
      <c r="D81" s="36" t="s">
        <v>196</v>
      </c>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row>
    <row r="82" spans="1:57" ht="15.75" customHeight="1" thickBot="1">
      <c r="A82" s="339"/>
      <c r="B82" s="143" t="s">
        <v>210</v>
      </c>
      <c r="C82" s="143"/>
      <c r="D82" s="143" t="s">
        <v>196</v>
      </c>
      <c r="E82" s="144">
        <f>SUM(E71:E81)</f>
        <v>0</v>
      </c>
      <c r="F82" s="144">
        <f t="shared" ref="F82:BE82" si="9">SUM(F71:F81)</f>
        <v>0</v>
      </c>
      <c r="G82" s="144">
        <f t="shared" si="9"/>
        <v>0</v>
      </c>
      <c r="H82" s="144">
        <f t="shared" si="9"/>
        <v>0</v>
      </c>
      <c r="I82" s="144">
        <f t="shared" si="9"/>
        <v>0</v>
      </c>
      <c r="J82" s="144">
        <f t="shared" si="9"/>
        <v>0</v>
      </c>
      <c r="K82" s="144">
        <f t="shared" si="9"/>
        <v>0</v>
      </c>
      <c r="L82" s="144">
        <f t="shared" si="9"/>
        <v>0</v>
      </c>
      <c r="M82" s="144">
        <f t="shared" si="9"/>
        <v>0</v>
      </c>
      <c r="N82" s="144">
        <f t="shared" si="9"/>
        <v>0</v>
      </c>
      <c r="O82" s="144">
        <f t="shared" si="9"/>
        <v>0</v>
      </c>
      <c r="P82" s="144">
        <f t="shared" si="9"/>
        <v>0</v>
      </c>
      <c r="Q82" s="144">
        <f t="shared" si="9"/>
        <v>0</v>
      </c>
      <c r="R82" s="144">
        <f t="shared" si="9"/>
        <v>0</v>
      </c>
      <c r="S82" s="144">
        <f t="shared" si="9"/>
        <v>0</v>
      </c>
      <c r="T82" s="144">
        <f t="shared" si="9"/>
        <v>0</v>
      </c>
      <c r="U82" s="144">
        <f t="shared" si="9"/>
        <v>0</v>
      </c>
      <c r="V82" s="144">
        <f t="shared" si="9"/>
        <v>0</v>
      </c>
      <c r="W82" s="144">
        <f t="shared" si="9"/>
        <v>0</v>
      </c>
      <c r="X82" s="144">
        <f t="shared" si="9"/>
        <v>0</v>
      </c>
      <c r="Y82" s="144">
        <f t="shared" si="9"/>
        <v>0</v>
      </c>
      <c r="Z82" s="144">
        <f t="shared" si="9"/>
        <v>0</v>
      </c>
      <c r="AA82" s="144">
        <f t="shared" si="9"/>
        <v>0</v>
      </c>
      <c r="AB82" s="144">
        <f t="shared" si="9"/>
        <v>0</v>
      </c>
      <c r="AC82" s="144">
        <f t="shared" si="9"/>
        <v>0</v>
      </c>
      <c r="AD82" s="144">
        <f t="shared" si="9"/>
        <v>0</v>
      </c>
      <c r="AE82" s="144">
        <f t="shared" si="9"/>
        <v>0</v>
      </c>
      <c r="AF82" s="144">
        <f t="shared" si="9"/>
        <v>0</v>
      </c>
      <c r="AG82" s="144">
        <f t="shared" si="9"/>
        <v>0</v>
      </c>
      <c r="AH82" s="144">
        <f t="shared" si="9"/>
        <v>0</v>
      </c>
      <c r="AI82" s="144">
        <f t="shared" si="9"/>
        <v>0</v>
      </c>
      <c r="AJ82" s="144">
        <f t="shared" si="9"/>
        <v>0</v>
      </c>
      <c r="AK82" s="144">
        <f t="shared" si="9"/>
        <v>0</v>
      </c>
      <c r="AL82" s="144">
        <f t="shared" si="9"/>
        <v>0</v>
      </c>
      <c r="AM82" s="144">
        <f t="shared" si="9"/>
        <v>0</v>
      </c>
      <c r="AN82" s="144">
        <f t="shared" si="9"/>
        <v>0</v>
      </c>
      <c r="AO82" s="144">
        <f t="shared" si="9"/>
        <v>0</v>
      </c>
      <c r="AP82" s="144">
        <f t="shared" si="9"/>
        <v>0</v>
      </c>
      <c r="AQ82" s="144">
        <f t="shared" si="9"/>
        <v>0</v>
      </c>
      <c r="AR82" s="144">
        <f t="shared" si="9"/>
        <v>0</v>
      </c>
      <c r="AS82" s="144">
        <f t="shared" si="9"/>
        <v>0</v>
      </c>
      <c r="AT82" s="144">
        <f t="shared" si="9"/>
        <v>0</v>
      </c>
      <c r="AU82" s="144">
        <f t="shared" si="9"/>
        <v>0</v>
      </c>
      <c r="AV82" s="144">
        <f t="shared" si="9"/>
        <v>0</v>
      </c>
      <c r="AW82" s="144">
        <f t="shared" si="9"/>
        <v>0</v>
      </c>
      <c r="AX82" s="144">
        <f t="shared" si="9"/>
        <v>0</v>
      </c>
      <c r="AY82" s="144">
        <f t="shared" si="9"/>
        <v>0</v>
      </c>
      <c r="AZ82" s="144">
        <f t="shared" si="9"/>
        <v>0</v>
      </c>
      <c r="BA82" s="144">
        <f t="shared" si="9"/>
        <v>0</v>
      </c>
      <c r="BB82" s="144">
        <f t="shared" si="9"/>
        <v>0</v>
      </c>
      <c r="BC82" s="144">
        <f t="shared" si="9"/>
        <v>0</v>
      </c>
      <c r="BD82" s="144">
        <f t="shared" si="9"/>
        <v>0</v>
      </c>
      <c r="BE82" s="144">
        <f t="shared" si="9"/>
        <v>0</v>
      </c>
    </row>
    <row r="83" spans="1:57">
      <c r="B83" s="37" t="s">
        <v>397</v>
      </c>
      <c r="C83" s="37"/>
      <c r="D83" s="37" t="s">
        <v>196</v>
      </c>
      <c r="E83" s="182">
        <f>IF('Fixed Data'!$J$12=FALSE,E70+E82,E70)</f>
        <v>0</v>
      </c>
      <c r="F83" s="182">
        <f>IF('Fixed Data'!$J$12=FALSE,F70+F82,F70)</f>
        <v>0</v>
      </c>
      <c r="G83" s="182">
        <f>IF('Fixed Data'!$J$12=FALSE,G70+G82,G70)</f>
        <v>0</v>
      </c>
      <c r="H83" s="182">
        <f>IF('Fixed Data'!$J$12=FALSE,H70+H82,H70)</f>
        <v>0</v>
      </c>
      <c r="I83" s="182">
        <f>IF('Fixed Data'!$J$12=FALSE,I70+I82,I70)</f>
        <v>0</v>
      </c>
      <c r="J83" s="182">
        <f>IF('Fixed Data'!$J$12=FALSE,J70+J82,J70)</f>
        <v>0</v>
      </c>
      <c r="K83" s="182">
        <f>IF('Fixed Data'!$J$12=FALSE,K70+K82,K70)</f>
        <v>0</v>
      </c>
      <c r="L83" s="182">
        <f>IF('Fixed Data'!$J$12=FALSE,L70+L82,L70)</f>
        <v>0</v>
      </c>
      <c r="M83" s="182">
        <f>IF('Fixed Data'!$J$12=FALSE,M70+M82,M70)</f>
        <v>0</v>
      </c>
      <c r="N83" s="182">
        <f>IF('Fixed Data'!$J$12=FALSE,N70+N82,N70)</f>
        <v>0</v>
      </c>
      <c r="O83" s="182">
        <f>IF('Fixed Data'!$J$12=FALSE,O70+O82,O70)</f>
        <v>0</v>
      </c>
      <c r="P83" s="182">
        <f>IF('Fixed Data'!$J$12=FALSE,P70+P82,P70)</f>
        <v>0</v>
      </c>
      <c r="Q83" s="182">
        <f>IF('Fixed Data'!$J$12=FALSE,Q70+Q82,Q70)</f>
        <v>0</v>
      </c>
      <c r="R83" s="182">
        <f>IF('Fixed Data'!$J$12=FALSE,R70+R82,R70)</f>
        <v>0</v>
      </c>
      <c r="S83" s="182">
        <f>IF('Fixed Data'!$J$12=FALSE,S70+S82,S70)</f>
        <v>0</v>
      </c>
      <c r="T83" s="182">
        <f>IF('Fixed Data'!$J$12=FALSE,T70+T82,T70)</f>
        <v>0</v>
      </c>
      <c r="U83" s="182">
        <f>IF('Fixed Data'!$J$12=FALSE,U70+U82,U70)</f>
        <v>0</v>
      </c>
      <c r="V83" s="182">
        <f>IF('Fixed Data'!$J$12=FALSE,V70+V82,V70)</f>
        <v>0</v>
      </c>
      <c r="W83" s="182">
        <f>IF('Fixed Data'!$J$12=FALSE,W70+W82,W70)</f>
        <v>0</v>
      </c>
      <c r="X83" s="182">
        <f>IF('Fixed Data'!$J$12=FALSE,X70+X82,X70)</f>
        <v>0</v>
      </c>
      <c r="Y83" s="182">
        <f>IF('Fixed Data'!$J$12=FALSE,Y70+Y82,Y70)</f>
        <v>0</v>
      </c>
      <c r="Z83" s="182">
        <f>IF('Fixed Data'!$J$12=FALSE,Z70+Z82,Z70)</f>
        <v>0</v>
      </c>
      <c r="AA83" s="182">
        <f>IF('Fixed Data'!$J$12=FALSE,AA70+AA82,AA70)</f>
        <v>0</v>
      </c>
      <c r="AB83" s="182">
        <f>IF('Fixed Data'!$J$12=FALSE,AB70+AB82,AB70)</f>
        <v>0</v>
      </c>
      <c r="AC83" s="182">
        <f>IF('Fixed Data'!$J$12=FALSE,AC70+AC82,AC70)</f>
        <v>0</v>
      </c>
      <c r="AD83" s="182">
        <f>IF('Fixed Data'!$J$12=FALSE,AD70+AD82,AD70)</f>
        <v>0</v>
      </c>
      <c r="AE83" s="182">
        <f>IF('Fixed Data'!$J$12=FALSE,AE70+AE82,AE70)</f>
        <v>0</v>
      </c>
      <c r="AF83" s="182">
        <f>IF('Fixed Data'!$J$12=FALSE,AF70+AF82,AF70)</f>
        <v>0</v>
      </c>
      <c r="AG83" s="182">
        <f>IF('Fixed Data'!$J$12=FALSE,AG70+AG82,AG70)</f>
        <v>0</v>
      </c>
      <c r="AH83" s="182">
        <f>IF('Fixed Data'!$J$12=FALSE,AH70+AH82,AH70)</f>
        <v>0</v>
      </c>
      <c r="AI83" s="182">
        <f>IF('Fixed Data'!$J$12=FALSE,AI70+AI82,AI70)</f>
        <v>0</v>
      </c>
      <c r="AJ83" s="182">
        <f>IF('Fixed Data'!$J$12=FALSE,AJ70+AJ82,AJ70)</f>
        <v>0</v>
      </c>
      <c r="AK83" s="182">
        <f>IF('Fixed Data'!$J$12=FALSE,AK70+AK82,AK70)</f>
        <v>0</v>
      </c>
      <c r="AL83" s="182">
        <f>IF('Fixed Data'!$J$12=FALSE,AL70+AL82,AL70)</f>
        <v>0</v>
      </c>
      <c r="AM83" s="182">
        <f>IF('Fixed Data'!$J$12=FALSE,AM70+AM82,AM70)</f>
        <v>0</v>
      </c>
      <c r="AN83" s="182">
        <f>IF('Fixed Data'!$J$12=FALSE,AN70+AN82,AN70)</f>
        <v>0</v>
      </c>
      <c r="AO83" s="182">
        <f>IF('Fixed Data'!$J$12=FALSE,AO70+AO82,AO70)</f>
        <v>0</v>
      </c>
      <c r="AP83" s="182">
        <f>IF('Fixed Data'!$J$12=FALSE,AP70+AP82,AP70)</f>
        <v>0</v>
      </c>
      <c r="AQ83" s="182">
        <f>IF('Fixed Data'!$J$12=FALSE,AQ70+AQ82,AQ70)</f>
        <v>0</v>
      </c>
      <c r="AR83" s="182">
        <f>IF('Fixed Data'!$J$12=FALSE,AR70+AR82,AR70)</f>
        <v>0</v>
      </c>
      <c r="AS83" s="182">
        <f>IF('Fixed Data'!$J$12=FALSE,AS70+AS82,AS70)</f>
        <v>0</v>
      </c>
      <c r="AT83" s="182">
        <f>IF('Fixed Data'!$J$12=FALSE,AT70+AT82,AT70)</f>
        <v>0</v>
      </c>
      <c r="AU83" s="182">
        <f>IF('Fixed Data'!$J$12=FALSE,AU70+AU82,AU70)</f>
        <v>0</v>
      </c>
      <c r="AV83" s="182">
        <f>IF('Fixed Data'!$J$12=FALSE,AV70+AV82,AV70)</f>
        <v>0</v>
      </c>
      <c r="AW83" s="182">
        <f>IF('Fixed Data'!$J$12=FALSE,AW70+AW82,AW70)</f>
        <v>0</v>
      </c>
      <c r="AX83" s="182">
        <f>IF('Fixed Data'!$J$12=FALSE,AX70+AX82,AX70)</f>
        <v>0</v>
      </c>
      <c r="AY83" s="182">
        <f>IF('Fixed Data'!$J$12=FALSE,AY70+AY82,AY70)</f>
        <v>0</v>
      </c>
      <c r="AZ83" s="182">
        <f>IF('Fixed Data'!$J$12=FALSE,AZ70+AZ82,AZ70)</f>
        <v>0</v>
      </c>
      <c r="BA83" s="182">
        <f>IF('Fixed Data'!$J$12=FALSE,BA70+BA82,BA70)</f>
        <v>0</v>
      </c>
      <c r="BB83" s="182">
        <f>IF('Fixed Data'!$J$12=FALSE,BB70+BB82,BB70)</f>
        <v>0</v>
      </c>
      <c r="BC83" s="182">
        <f>IF('Fixed Data'!$J$12=FALSE,BC70+BC82,BC70)</f>
        <v>0</v>
      </c>
      <c r="BD83" s="182">
        <f>IF('Fixed Data'!$J$12=FALSE,BD70+BD82,BD70)</f>
        <v>0</v>
      </c>
      <c r="BE83" s="182">
        <f>IF('Fixed Data'!$J$12=FALSE,BE70+BE82,BE70)</f>
        <v>0</v>
      </c>
    </row>
    <row r="84" spans="1:57" outlineLevel="1">
      <c r="B84" s="36" t="s">
        <v>398</v>
      </c>
      <c r="C84" s="183" t="s">
        <v>399</v>
      </c>
      <c r="D84" s="36" t="s">
        <v>223</v>
      </c>
      <c r="E84" s="184">
        <f>IFERROR(IF(E17&lt;($D$16),1,IF((E16-1)&gt;30,(D$84/(1+'Fixed Data'!$E$10)),(1/(1+'Fixed Data'!$E$9)^(E16-$E$16)))),0)</f>
        <v>1</v>
      </c>
      <c r="F84" s="184">
        <f>IFERROR(IF(F17&lt;($D$16),1,IF((F16-1)&gt;30,(E$84/(1+'Fixed Data'!$E$10)),(1/(1+'Fixed Data'!$E$9)^(F16-$E$16)))),0)</f>
        <v>0.96618357487922713</v>
      </c>
      <c r="G84" s="184">
        <f>IFERROR(IF(G17&lt;($D$16),1,IF((G16-1)&gt;30,(F$84/(1+'Fixed Data'!$E$10)),(1/(1+'Fixed Data'!$E$9)^(G16-$E$16)))),0)</f>
        <v>0.93351070036640305</v>
      </c>
      <c r="H84" s="184">
        <f>IFERROR(IF(H17&lt;($D$16),1,IF((H16-1)&gt;30,(G$84/(1+'Fixed Data'!$E$10)),(1/(1+'Fixed Data'!$E$9)^(H16-$E$16)))),0)</f>
        <v>0.90194270566802237</v>
      </c>
      <c r="I84" s="184">
        <f>IFERROR(IF(I17&lt;($D$16),1,IF((I16-1)&gt;30,(H$84/(1+'Fixed Data'!$E$10)),(1/(1+'Fixed Data'!$E$9)^(I16-$E$16)))),0)</f>
        <v>0.87144222769857238</v>
      </c>
      <c r="J84" s="184">
        <f>IFERROR(IF(J17&lt;($D$16),1,IF((J16-1)&gt;30,(I$84/(1+'Fixed Data'!$E$10)),(1/(1+'Fixed Data'!$E$9)^(J16-$E$16)))),0)</f>
        <v>0.84197316685852419</v>
      </c>
      <c r="K84" s="184">
        <f>IFERROR(IF(K17&lt;($D$16),1,IF((K16-1)&gt;30,(J$84/(1+'Fixed Data'!$E$10)),(1/(1+'Fixed Data'!$E$9)^(K16-$E$16)))),0)</f>
        <v>0.81350064430775282</v>
      </c>
      <c r="L84" s="184">
        <f>IFERROR(IF(L17&lt;($D$16),1,IF((L16-1)&gt;30,(K$84/(1+'Fixed Data'!$E$10)),(1/(1+'Fixed Data'!$E$9)^(L16-$E$16)))),0)</f>
        <v>0.78599096068381913</v>
      </c>
      <c r="M84" s="184">
        <f>IFERROR(IF(M17&lt;($D$16),1,IF((M16-1)&gt;30,(L$84/(1+'Fixed Data'!$E$10)),(1/(1+'Fixed Data'!$E$9)^(M16-$E$16)))),0)</f>
        <v>0.75941155621625056</v>
      </c>
      <c r="N84" s="184">
        <f>IFERROR(IF(N17&lt;($D$16),1,IF((N16-1)&gt;30,(M$84/(1+'Fixed Data'!$E$10)),(1/(1+'Fixed Data'!$E$9)^(N16-$E$16)))),0)</f>
        <v>0.73373097218961414</v>
      </c>
      <c r="O84" s="184">
        <f>IFERROR(IF(O17&lt;($D$16),1,IF((O16-1)&gt;30,(N$84/(1+'Fixed Data'!$E$10)),(1/(1+'Fixed Data'!$E$9)^(O16-$E$16)))),0)</f>
        <v>0.70891881370977217</v>
      </c>
      <c r="P84" s="184">
        <f>IFERROR(IF(P17&lt;($D$16),1,IF((P16-1)&gt;30,(O$84/(1+'Fixed Data'!$E$10)),(1/(1+'Fixed Data'!$E$9)^(P16-$E$16)))),0)</f>
        <v>0.68494571372924851</v>
      </c>
      <c r="Q84" s="184">
        <f>IFERROR(IF(Q17&lt;($D$16),1,IF((Q16-1)&gt;30,(P$84/(1+'Fixed Data'!$E$10)),(1/(1+'Fixed Data'!$E$9)^(Q16-$E$16)))),0)</f>
        <v>0.66178329828912896</v>
      </c>
      <c r="R84" s="184">
        <f>IFERROR(IF(R17&lt;($D$16),1,IF((R16-1)&gt;30,(Q$84/(1+'Fixed Data'!$E$10)),(1/(1+'Fixed Data'!$E$9)^(R16-$E$16)))),0)</f>
        <v>0.63940415293635666</v>
      </c>
      <c r="S84" s="184">
        <f>IFERROR(IF(S17&lt;($D$16),1,IF((S16-1)&gt;30,(R$84/(1+'Fixed Data'!$E$10)),(1/(1+'Fixed Data'!$E$9)^(S16-$E$16)))),0)</f>
        <v>0.61778179027667302</v>
      </c>
      <c r="T84" s="184">
        <f>IFERROR(IF(T17&lt;($D$16),1,IF((T16-1)&gt;30,(S$84/(1+'Fixed Data'!$E$10)),(1/(1+'Fixed Data'!$E$9)^(T16-$E$16)))),0)</f>
        <v>0.59689061862480497</v>
      </c>
      <c r="U84" s="184">
        <f>IFERROR(IF(U17&lt;($D$16),1,IF((U16-1)&gt;30,(T$84/(1+'Fixed Data'!$E$10)),(1/(1+'Fixed Data'!$E$9)^(U16-$E$16)))),0)</f>
        <v>0.57670591171478747</v>
      </c>
      <c r="V84" s="184">
        <f>IFERROR(IF(V17&lt;($D$16),1,IF((V16-1)&gt;30,(U$84/(1+'Fixed Data'!$E$10)),(1/(1+'Fixed Data'!$E$9)^(V16-$E$16)))),0)</f>
        <v>0.55720377943457733</v>
      </c>
      <c r="W84" s="184">
        <f>IFERROR(IF(W17&lt;($D$16),1,IF((W16-1)&gt;30,(V$84/(1+'Fixed Data'!$E$10)),(1/(1+'Fixed Data'!$E$9)^(W16-$E$16)))),0)</f>
        <v>0.53836113955031628</v>
      </c>
      <c r="X84" s="184">
        <f>IFERROR(IF(X17&lt;($D$16),1,IF((X16-1)&gt;30,(W$84/(1+'Fixed Data'!$E$10)),(1/(1+'Fixed Data'!$E$9)^(X16-$E$16)))),0)</f>
        <v>0.52015569038677911</v>
      </c>
      <c r="Y84" s="184">
        <f>IFERROR(IF(Y17&lt;($D$16),1,IF((Y16-1)&gt;30,(X$84/(1+'Fixed Data'!$E$10)),(1/(1+'Fixed Data'!$E$9)^(Y16-$E$16)))),0)</f>
        <v>0.50256588443167061</v>
      </c>
      <c r="Z84" s="184">
        <f>IFERROR(IF(Z17&lt;($D$16),1,IF((Z16-1)&gt;30,(Y$84/(1+'Fixed Data'!$E$10)),(1/(1+'Fixed Data'!$E$9)^(Z16-$E$16)))),0)</f>
        <v>0.48557090283253213</v>
      </c>
      <c r="AA84" s="184">
        <f>IFERROR(IF(AA17&lt;($D$16),1,IF((AA16-1)&gt;30,(Z$84/(1+'Fixed Data'!$E$10)),(1/(1+'Fixed Data'!$E$9)^(AA16-$E$16)))),0)</f>
        <v>0.46915063075606966</v>
      </c>
      <c r="AB84" s="184">
        <f>IFERROR(IF(AB17&lt;($D$16),1,IF((AB16-1)&gt;30,(AA$84/(1+'Fixed Data'!$E$10)),(1/(1+'Fixed Data'!$E$9)^(AB16-$E$16)))),0)</f>
        <v>0.45328563358074364</v>
      </c>
      <c r="AC84" s="184">
        <f>IFERROR(IF(AC17&lt;($D$16),1,IF((AC16-1)&gt;30,(AB$84/(1+'Fixed Data'!$E$10)),(1/(1+'Fixed Data'!$E$9)^(AC16-$E$16)))),0)</f>
        <v>0.43795713389443841</v>
      </c>
      <c r="AD84" s="184">
        <f>IFERROR(IF(AD17&lt;($D$16),1,IF((AD16-1)&gt;30,(AC$84/(1+'Fixed Data'!$E$10)),(1/(1+'Fixed Data'!$E$9)^(AD16-$E$16)))),0)</f>
        <v>0.42314698926998884</v>
      </c>
      <c r="AE84" s="184">
        <f>IFERROR(IF(AE17&lt;($D$16),1,IF((AE16-1)&gt;30,(AD$84/(1+'Fixed Data'!$E$10)),(1/(1+'Fixed Data'!$E$9)^(AE16-$E$16)))),0)</f>
        <v>0.40883767079225974</v>
      </c>
      <c r="AF84" s="184">
        <f>IFERROR(IF(AF17&lt;($D$16),1,IF((AF16-1)&gt;30,(AE$84/(1+'Fixed Data'!$E$10)),(1/(1+'Fixed Data'!$E$9)^(AF16-$E$16)))),0)</f>
        <v>0.39501224231136206</v>
      </c>
      <c r="AG84" s="184">
        <f>IFERROR(IF(AG17&lt;($D$16),1,IF((AG16-1)&gt;30,(AF$84/(1+'Fixed Data'!$E$10)),(1/(1+'Fixed Data'!$E$9)^(AG16-$E$16)))),0)</f>
        <v>0.38165434039745127</v>
      </c>
      <c r="AH84" s="184">
        <f>IFERROR(IF(AH17&lt;($D$16),1,IF((AH16-1)&gt;30,(AG$84/(1+'Fixed Data'!$E$10)),(1/(1+'Fixed Data'!$E$9)^(AH16-$E$16)))),0)</f>
        <v>0.36874815497338298</v>
      </c>
      <c r="AI84" s="184">
        <f>IFERROR(IF(AI17&lt;($D$16),1,IF((AI16-1)&gt;30,(AH$84/(1+'Fixed Data'!$E$10)),(1/(1+'Fixed Data'!$E$9)^(AI16-$E$16)))),0)</f>
        <v>0.35627841060230236</v>
      </c>
      <c r="AJ84" s="184">
        <f>IFERROR(IF(AJ17&lt;($D$16),1,IF((AJ16-1)&gt;30,(AI$84/(1+'Fixed Data'!$E$10)),(1/(1+'Fixed Data'!$E$9)^(AJ16-$E$16)))),0)</f>
        <v>0.3459013695167984</v>
      </c>
      <c r="AK84" s="184">
        <f>IFERROR(IF(AK17&lt;($D$16),1,IF((AK16-1)&gt;30,(AJ$84/(1+'Fixed Data'!$E$10)),(1/(1+'Fixed Data'!$E$9)^(AK16-$E$16)))),0)</f>
        <v>0.33582657234640623</v>
      </c>
      <c r="AL84" s="184">
        <f>IFERROR(IF(AL17&lt;($D$16),1,IF((AL16-1)&gt;30,(AK$84/(1+'Fixed Data'!$E$10)),(1/(1+'Fixed Data'!$E$9)^(AL16-$E$16)))),0)</f>
        <v>0.32604521587029728</v>
      </c>
      <c r="AM84" s="184">
        <f>IFERROR(IF(AM17&lt;($D$16),1,IF((AM16-1)&gt;30,(AL$84/(1+'Fixed Data'!$E$10)),(1/(1+'Fixed Data'!$E$9)^(AM16-$E$16)))),0)</f>
        <v>0.31654875327213328</v>
      </c>
      <c r="AN84" s="184">
        <f>IFERROR(IF(AN17&lt;($D$16),1,IF((AN16-1)&gt;30,(AM$84/(1+'Fixed Data'!$E$10)),(1/(1+'Fixed Data'!$E$9)^(AN16-$E$16)))),0)</f>
        <v>0.30732888667197406</v>
      </c>
      <c r="AO84" s="184">
        <f>IFERROR(IF(AO17&lt;($D$16),1,IF((AO16-1)&gt;30,(AN$84/(1+'Fixed Data'!$E$10)),(1/(1+'Fixed Data'!$E$9)^(AO16-$E$16)))),0)</f>
        <v>0.29837755987570297</v>
      </c>
      <c r="AP84" s="184">
        <f>IFERROR(IF(AP17&lt;($D$16),1,IF((AP16-1)&gt;30,(AO$84/(1+'Fixed Data'!$E$10)),(1/(1+'Fixed Data'!$E$9)^(AP16-$E$16)))),0)</f>
        <v>0.28968695133563394</v>
      </c>
      <c r="AQ84" s="184">
        <f>IFERROR(IF(AQ17&lt;($D$16),1,IF((AQ16-1)&gt;30,(AP$84/(1+'Fixed Data'!$E$10)),(1/(1+'Fixed Data'!$E$9)^(AQ16-$E$16)))),0)</f>
        <v>0.28124946731614947</v>
      </c>
      <c r="AR84" s="184">
        <f>IFERROR(IF(AR17&lt;($D$16),1,IF((AR16-1)&gt;30,(AQ$84/(1+'Fixed Data'!$E$10)),(1/(1+'Fixed Data'!$E$9)^(AR16-$E$16)))),0)</f>
        <v>0.27305773525839755</v>
      </c>
      <c r="AS84" s="184">
        <f>IFERROR(IF(AS17&lt;($D$16),1,IF((AS16-1)&gt;30,(AR$84/(1+'Fixed Data'!$E$10)),(1/(1+'Fixed Data'!$E$9)^(AS16-$E$16)))),0)</f>
        <v>0.26510459733825004</v>
      </c>
      <c r="AT84" s="184">
        <f>IFERROR(IF(AT17&lt;($D$16),1,IF((AT16-1)&gt;30,(AS$84/(1+'Fixed Data'!$E$10)),(1/(1+'Fixed Data'!$E$9)^(AT16-$E$16)))),0)</f>
        <v>0.25738310421189325</v>
      </c>
      <c r="AU84" s="184">
        <f>IFERROR(IF(AU17&lt;($D$16),1,IF((AU16-1)&gt;30,(AT$84/(1+'Fixed Data'!$E$10)),(1/(1+'Fixed Data'!$E$9)^(AU16-$E$16)))),0)</f>
        <v>0.24988650894358569</v>
      </c>
      <c r="AV84" s="184">
        <f>IFERROR(IF(AV17&lt;($D$16),1,IF((AV16-1)&gt;30,(AU$84/(1+'Fixed Data'!$E$10)),(1/(1+'Fixed Data'!$E$9)^(AV16-$E$16)))),0)</f>
        <v>0.24260826111027736</v>
      </c>
      <c r="AW84" s="184">
        <f>IFERROR(IF(AW17&lt;($D$16),1,IF((AW16-1)&gt;30,(AV$84/(1+'Fixed Data'!$E$10)),(1/(1+'Fixed Data'!$E$9)^(AW16-$E$16)))),0)</f>
        <v>0.23554200107793918</v>
      </c>
      <c r="AX84" s="184">
        <f>IFERROR(IF(AX17&lt;($D$16),1,IF((AX16-1)&gt;30,(AW$84/(1+'Fixed Data'!$E$10)),(1/(1+'Fixed Data'!$E$9)^(AX16-$E$16)))),0)</f>
        <v>0.22868155444460114</v>
      </c>
      <c r="AY84" s="184">
        <f>IFERROR(IF(AY17&lt;($D$16),1,IF((AY16-1)&gt;30,(AX$84/(1+'Fixed Data'!$E$10)),(1/(1+'Fixed Data'!$E$9)^(AY16-$E$16)))),0)</f>
        <v>0.22202092664524381</v>
      </c>
      <c r="AZ84" s="184">
        <f>IFERROR(IF(AZ17&lt;($D$16),1,IF((AZ16-1)&gt;30,(AY$84/(1+'Fixed Data'!$E$10)),(1/(1+'Fixed Data'!$E$9)^(AZ16-$E$16)))),0)</f>
        <v>0.21555429771382895</v>
      </c>
      <c r="BA84" s="184">
        <f>IFERROR(IF(BA17&lt;($D$16),1,IF((BA16-1)&gt;30,(AZ$84/(1+'Fixed Data'!$E$10)),(1/(1+'Fixed Data'!$E$9)^(BA16-$E$16)))),0)</f>
        <v>0.20927601719789218</v>
      </c>
      <c r="BB84" s="184">
        <f>IFERROR(IF(BB17&lt;($D$16),1,IF((BB16-1)&gt;30,(BA$84/(1+'Fixed Data'!$E$10)),(1/(1+'Fixed Data'!$E$9)^(BB16-$E$16)))),0)</f>
        <v>0.20318059922125453</v>
      </c>
      <c r="BC84" s="184">
        <f>IFERROR(IF(BC17&lt;($D$16),1,IF((BC16-1)&gt;30,(BB$84/(1+'Fixed Data'!$E$10)),(1/(1+'Fixed Data'!$E$9)^(BC16-$E$16)))),0)</f>
        <v>0.19726271769053838</v>
      </c>
      <c r="BD84" s="184">
        <f>IFERROR(IF(BD17&lt;($D$16),1,IF((BD16-1)&gt;30,(BC$84/(1+'Fixed Data'!$E$10)),(1/(1+'Fixed Data'!$E$9)^(BD16-$E$16)))),0)</f>
        <v>0.1915172016412994</v>
      </c>
      <c r="BE84" s="184">
        <f>IFERROR(IF(BE17&lt;($D$16),1,IF((BE16-1)&gt;30,(BD$84/(1+'Fixed Data'!$E$10)),(1/(1+'Fixed Data'!$E$9)^(BE16-$E$16)))),0)</f>
        <v>0.18593903071970816</v>
      </c>
    </row>
    <row r="85" spans="1:57" outlineLevel="1">
      <c r="B85" s="185" t="s">
        <v>400</v>
      </c>
      <c r="C85" s="186" t="s">
        <v>401</v>
      </c>
      <c r="D85" s="185" t="s">
        <v>223</v>
      </c>
      <c r="E85" s="184">
        <f>IFERROR(IF(E17&lt;($D$16),1,IF((E16-1)&gt;30,(D$85/(1+'Fixed Data'!$E$12)),(1/(1+'Fixed Data'!$E$11)^(E16-$E$16)))),0)</f>
        <v>1</v>
      </c>
      <c r="F85" s="184">
        <f>IFERROR(IF(F17&lt;($D$16),1,IF((F16-1)&gt;30,(E$85/(1+'Fixed Data'!$E$12)),(1/(1+'Fixed Data'!$E$11)^(F16-$E$16)))),0)</f>
        <v>0.98522167487684742</v>
      </c>
      <c r="G85" s="184">
        <f>IFERROR(IF(G17&lt;($D$16),1,IF((G16-1)&gt;30,(F$85/(1+'Fixed Data'!$E$12)),(1/(1+'Fixed Data'!$E$11)^(G16-$E$16)))),0)</f>
        <v>0.9706617486471405</v>
      </c>
      <c r="H85" s="184">
        <f>IFERROR(IF(H17&lt;($D$16),1,IF((H16-1)&gt;30,(G$85/(1+'Fixed Data'!$E$12)),(1/(1+'Fixed Data'!$E$11)^(H16-$E$16)))),0)</f>
        <v>0.95631699374102519</v>
      </c>
      <c r="I85" s="184">
        <f>IFERROR(IF(I17&lt;($D$16),1,IF((I16-1)&gt;30,(H$85/(1+'Fixed Data'!$E$12)),(1/(1+'Fixed Data'!$E$11)^(I16-$E$16)))),0)</f>
        <v>0.94218423028672449</v>
      </c>
      <c r="J85" s="184">
        <f>IFERROR(IF(J17&lt;($D$16),1,IF((J16-1)&gt;30,(I$85/(1+'Fixed Data'!$E$12)),(1/(1+'Fixed Data'!$E$11)^(J16-$E$16)))),0)</f>
        <v>0.92826032540563996</v>
      </c>
      <c r="K85" s="184">
        <f>IFERROR(IF(K17&lt;($D$16),1,IF((K16-1)&gt;30,(J$85/(1+'Fixed Data'!$E$12)),(1/(1+'Fixed Data'!$E$11)^(K16-$E$16)))),0)</f>
        <v>0.91454219251787205</v>
      </c>
      <c r="L85" s="184">
        <f>IFERROR(IF(L17&lt;($D$16),1,IF((L16-1)&gt;30,(K$85/(1+'Fixed Data'!$E$12)),(1/(1+'Fixed Data'!$E$11)^(L16-$E$16)))),0)</f>
        <v>0.90102679065800217</v>
      </c>
      <c r="M85" s="184">
        <f>IFERROR(IF(M17&lt;($D$16),1,IF((M16-1)&gt;30,(L$85/(1+'Fixed Data'!$E$12)),(1/(1+'Fixed Data'!$E$11)^(M16-$E$16)))),0)</f>
        <v>0.88771112380098749</v>
      </c>
      <c r="N85" s="184">
        <f>IFERROR(IF(N17&lt;($D$16),1,IF((N16-1)&gt;30,(M$85/(1+'Fixed Data'!$E$12)),(1/(1+'Fixed Data'!$E$11)^(N16-$E$16)))),0)</f>
        <v>0.87459224019801729</v>
      </c>
      <c r="O85" s="184">
        <f>IFERROR(IF(O17&lt;($D$16),1,IF((O16-1)&gt;30,(N$85/(1+'Fixed Data'!$E$12)),(1/(1+'Fixed Data'!$E$11)^(O16-$E$16)))),0)</f>
        <v>0.86166723172218462</v>
      </c>
      <c r="P85" s="184">
        <f>IFERROR(IF(P17&lt;($D$16),1,IF((P16-1)&gt;30,(O$85/(1+'Fixed Data'!$E$12)),(1/(1+'Fixed Data'!$E$11)^(P16-$E$16)))),0)</f>
        <v>0.8489332332238273</v>
      </c>
      <c r="Q85" s="184">
        <f>IFERROR(IF(Q17&lt;($D$16),1,IF((Q16-1)&gt;30,(P$85/(1+'Fixed Data'!$E$12)),(1/(1+'Fixed Data'!$E$11)^(Q16-$E$16)))),0)</f>
        <v>0.83638742189539661</v>
      </c>
      <c r="R85" s="184">
        <f>IFERROR(IF(R17&lt;($D$16),1,IF((R16-1)&gt;30,(Q$85/(1+'Fixed Data'!$E$12)),(1/(1+'Fixed Data'!$E$11)^(R16-$E$16)))),0)</f>
        <v>0.82402701664571099</v>
      </c>
      <c r="S85" s="184">
        <f>IFERROR(IF(S17&lt;($D$16),1,IF((S16-1)&gt;30,(R$85/(1+'Fixed Data'!$E$12)),(1/(1+'Fixed Data'!$E$11)^(S16-$E$16)))),0)</f>
        <v>0.81184927748345925</v>
      </c>
      <c r="T85" s="184">
        <f>IFERROR(IF(T17&lt;($D$16),1,IF((T16-1)&gt;30,(S$85/(1+'Fixed Data'!$E$12)),(1/(1+'Fixed Data'!$E$11)^(T16-$E$16)))),0)</f>
        <v>0.79985150490981216</v>
      </c>
      <c r="U85" s="184">
        <f>IFERROR(IF(U17&lt;($D$16),1,IF((U16-1)&gt;30,(T$85/(1+'Fixed Data'!$E$12)),(1/(1+'Fixed Data'!$E$11)^(U16-$E$16)))),0)</f>
        <v>0.78803103932001206</v>
      </c>
      <c r="V85" s="184">
        <f>IFERROR(IF(V17&lt;($D$16),1,IF((V16-1)&gt;30,(U$85/(1+'Fixed Data'!$E$12)),(1/(1+'Fixed Data'!$E$11)^(V16-$E$16)))),0)</f>
        <v>0.77638526041380518</v>
      </c>
      <c r="W85" s="184">
        <f>IFERROR(IF(W17&lt;($D$16),1,IF((W16-1)&gt;30,(V$85/(1+'Fixed Data'!$E$12)),(1/(1+'Fixed Data'!$E$11)^(W16-$E$16)))),0)</f>
        <v>0.76491158661458636</v>
      </c>
      <c r="X85" s="184">
        <f>IFERROR(IF(X17&lt;($D$16),1,IF((X16-1)&gt;30,(W$85/(1+'Fixed Data'!$E$12)),(1/(1+'Fixed Data'!$E$11)^(X16-$E$16)))),0)</f>
        <v>0.7536074744971295</v>
      </c>
      <c r="Y85" s="184">
        <f>IFERROR(IF(Y17&lt;($D$16),1,IF((Y16-1)&gt;30,(X$85/(1+'Fixed Data'!$E$12)),(1/(1+'Fixed Data'!$E$11)^(Y16-$E$16)))),0)</f>
        <v>0.74247041822377313</v>
      </c>
      <c r="Z85" s="184">
        <f>IFERROR(IF(Z17&lt;($D$16),1,IF((Z16-1)&gt;30,(Y$85/(1+'Fixed Data'!$E$12)),(1/(1+'Fixed Data'!$E$11)^(Z16-$E$16)))),0)</f>
        <v>0.73149794898893916</v>
      </c>
      <c r="AA85" s="184">
        <f>IFERROR(IF(AA17&lt;($D$16),1,IF((AA16-1)&gt;30,(Z$85/(1+'Fixed Data'!$E$12)),(1/(1+'Fixed Data'!$E$11)^(AA16-$E$16)))),0)</f>
        <v>0.72068763447186135</v>
      </c>
      <c r="AB85" s="184">
        <f>IFERROR(IF(AB17&lt;($D$16),1,IF((AB16-1)&gt;30,(AA$85/(1+'Fixed Data'!$E$12)),(1/(1+'Fixed Data'!$E$11)^(AB16-$E$16)))),0)</f>
        <v>0.71003707829740037</v>
      </c>
      <c r="AC85" s="184">
        <f>IFERROR(IF(AC17&lt;($D$16),1,IF((AC16-1)&gt;30,(AB$85/(1+'Fixed Data'!$E$12)),(1/(1+'Fixed Data'!$E$11)^(AC16-$E$16)))),0)</f>
        <v>0.69954391950482808</v>
      </c>
      <c r="AD85" s="184">
        <f>IFERROR(IF(AD17&lt;($D$16),1,IF((AD16-1)&gt;30,(AC$85/(1+'Fixed Data'!$E$12)),(1/(1+'Fixed Data'!$E$11)^(AD16-$E$16)))),0)</f>
        <v>0.68920583202446117</v>
      </c>
      <c r="AE85" s="184">
        <f>IFERROR(IF(AE17&lt;($D$16),1,IF((AE16-1)&gt;30,(AD$85/(1+'Fixed Data'!$E$12)),(1/(1+'Fixed Data'!$E$11)^(AE16-$E$16)))),0)</f>
        <v>0.67902052416203085</v>
      </c>
      <c r="AF85" s="184">
        <f>IFERROR(IF(AF17&lt;($D$16),1,IF((AF16-1)&gt;30,(AE$85/(1+'Fixed Data'!$E$12)),(1/(1+'Fixed Data'!$E$11)^(AF16-$E$16)))),0)</f>
        <v>0.66898573809067086</v>
      </c>
      <c r="AG85" s="184">
        <f>IFERROR(IF(AG17&lt;($D$16),1,IF((AG16-1)&gt;30,(AF$85/(1+'Fixed Data'!$E$12)),(1/(1+'Fixed Data'!$E$11)^(AG16-$E$16)))),0)</f>
        <v>0.65909924935041486</v>
      </c>
      <c r="AH85" s="184">
        <f>IFERROR(IF(AH17&lt;($D$16),1,IF((AH16-1)&gt;30,(AG$85/(1+'Fixed Data'!$E$12)),(1/(1+'Fixed Data'!$E$11)^(AH16-$E$16)))),0)</f>
        <v>0.64935886635508844</v>
      </c>
      <c r="AI85" s="184">
        <f>IFERROR(IF(AI17&lt;($D$16),1,IF((AI16-1)&gt;30,(AH$85/(1+'Fixed Data'!$E$12)),(1/(1+'Fixed Data'!$E$11)^(AI16-$E$16)))),0)</f>
        <v>0.63976242990649135</v>
      </c>
      <c r="AJ85" s="184">
        <f>IFERROR(IF(AJ17&lt;($D$16),1,IF((AJ16-1)&gt;30,(AI$85/(1+'Fixed Data'!$E$12)),(1/(1+'Fixed Data'!$E$11)^(AJ16-$E$16)))),0)</f>
        <v>0.63163954535324851</v>
      </c>
      <c r="AK85" s="184">
        <f>IFERROR(IF(AK17&lt;($D$16),1,IF((AK16-1)&gt;30,(AJ$85/(1+'Fixed Data'!$E$12)),(1/(1+'Fixed Data'!$E$11)^(AK16-$E$16)))),0)</f>
        <v>0.62361979479222052</v>
      </c>
      <c r="AL85" s="184">
        <f>IFERROR(IF(AL17&lt;($D$16),1,IF((AL16-1)&gt;30,(AK$85/(1+'Fixed Data'!$E$12)),(1/(1+'Fixed Data'!$E$11)^(AL16-$E$16)))),0)</f>
        <v>0.61570186875996724</v>
      </c>
      <c r="AM85" s="184">
        <f>IFERROR(IF(AM17&lt;($D$16),1,IF((AM16-1)&gt;30,(AL$85/(1+'Fixed Data'!$E$12)),(1/(1+'Fixed Data'!$E$11)^(AM16-$E$16)))),0)</f>
        <v>0.60788447441893967</v>
      </c>
      <c r="AN85" s="184">
        <f>IFERROR(IF(AN17&lt;($D$16),1,IF((AN16-1)&gt;30,(AM$85/(1+'Fixed Data'!$E$12)),(1/(1+'Fixed Data'!$E$11)^(AN16-$E$16)))),0)</f>
        <v>0.60016633534638508</v>
      </c>
      <c r="AO85" s="184">
        <f>IFERROR(IF(AO17&lt;($D$16),1,IF((AO16-1)&gt;30,(AN$85/(1+'Fixed Data'!$E$12)),(1/(1+'Fixed Data'!$E$11)^(AO16-$E$16)))),0)</f>
        <v>0.59254619132593356</v>
      </c>
      <c r="AP85" s="184">
        <f>IFERROR(IF(AP17&lt;($D$16),1,IF((AP16-1)&gt;30,(AO$85/(1+'Fixed Data'!$E$12)),(1/(1+'Fixed Data'!$E$11)^(AP16-$E$16)))),0)</f>
        <v>0.58502279814182956</v>
      </c>
      <c r="AQ85" s="184">
        <f>IFERROR(IF(AQ17&lt;($D$16),1,IF((AQ16-1)&gt;30,(AP$85/(1+'Fixed Data'!$E$12)),(1/(1+'Fixed Data'!$E$11)^(AQ16-$E$16)))),0)</f>
        <v>0.577594927375777</v>
      </c>
      <c r="AR85" s="184">
        <f>IFERROR(IF(AR17&lt;($D$16),1,IF((AR16-1)&gt;30,(AQ$85/(1+'Fixed Data'!$E$12)),(1/(1+'Fixed Data'!$E$11)^(AR16-$E$16)))),0)</f>
        <v>0.57026136620636314</v>
      </c>
      <c r="AS85" s="184">
        <f>IFERROR(IF(AS17&lt;($D$16),1,IF((AS16-1)&gt;30,(AR$85/(1+'Fixed Data'!$E$12)),(1/(1+'Fixed Data'!$E$11)^(AS16-$E$16)))),0)</f>
        <v>0.5630209172110292</v>
      </c>
      <c r="AT85" s="184">
        <f>IFERROR(IF(AT17&lt;($D$16),1,IF((AT16-1)&gt;30,(AS$85/(1+'Fixed Data'!$E$12)),(1/(1+'Fixed Data'!$E$11)^(AT16-$E$16)))),0)</f>
        <v>0.55587239817055578</v>
      </c>
      <c r="AU85" s="184">
        <f>IFERROR(IF(AU17&lt;($D$16),1,IF((AU16-1)&gt;30,(AT$85/(1+'Fixed Data'!$E$12)),(1/(1+'Fixed Data'!$E$11)^(AU16-$E$16)))),0)</f>
        <v>0.54881464187603002</v>
      </c>
      <c r="AV85" s="184">
        <f>IFERROR(IF(AV17&lt;($D$16),1,IF((AV16-1)&gt;30,(AU$85/(1+'Fixed Data'!$E$12)),(1/(1+'Fixed Data'!$E$11)^(AV16-$E$16)))),0)</f>
        <v>0.54184649593826384</v>
      </c>
      <c r="AW85" s="184">
        <f>IFERROR(IF(AW17&lt;($D$16),1,IF((AW16-1)&gt;30,(AV$85/(1+'Fixed Data'!$E$12)),(1/(1+'Fixed Data'!$E$11)^(AW16-$E$16)))),0)</f>
        <v>0.53496682259963246</v>
      </c>
      <c r="AX85" s="184">
        <f>IFERROR(IF(AX17&lt;($D$16),1,IF((AX16-1)&gt;30,(AW$85/(1+'Fixed Data'!$E$12)),(1/(1+'Fixed Data'!$E$11)^(AX16-$E$16)))),0)</f>
        <v>0.52817449854830123</v>
      </c>
      <c r="AY85" s="184">
        <f>IFERROR(IF(AY17&lt;($D$16),1,IF((AY16-1)&gt;30,(AX$85/(1+'Fixed Data'!$E$12)),(1/(1+'Fixed Data'!$E$11)^(AY16-$E$16)))),0)</f>
        <v>0.52146841473481154</v>
      </c>
      <c r="AZ85" s="184">
        <f>IFERROR(IF(AZ17&lt;($D$16),1,IF((AZ16-1)&gt;30,(AY$85/(1+'Fixed Data'!$E$12)),(1/(1+'Fixed Data'!$E$11)^(AZ16-$E$16)))),0)</f>
        <v>0.51484747619099525</v>
      </c>
      <c r="BA85" s="184">
        <f>IFERROR(IF(BA17&lt;($D$16),1,IF((BA16-1)&gt;30,(AZ$85/(1+'Fixed Data'!$E$12)),(1/(1+'Fixed Data'!$E$11)^(BA16-$E$16)))),0)</f>
        <v>0.50831060185118893</v>
      </c>
      <c r="BB85" s="184">
        <f>IFERROR(IF(BB17&lt;($D$16),1,IF((BB16-1)&gt;30,(BA$85/(1+'Fixed Data'!$E$12)),(1/(1+'Fixed Data'!$E$11)^(BB16-$E$16)))),0)</f>
        <v>0.50185672437571716</v>
      </c>
      <c r="BC85" s="184">
        <f>IFERROR(IF(BC17&lt;($D$16),1,IF((BC16-1)&gt;30,(BB$85/(1+'Fixed Data'!$E$12)),(1/(1+'Fixed Data'!$E$11)^(BC16-$E$16)))),0)</f>
        <v>0.49548478997661782</v>
      </c>
      <c r="BD85" s="184">
        <f>IFERROR(IF(BD17&lt;($D$16),1,IF((BD16-1)&gt;30,(BC$85/(1+'Fixed Data'!$E$12)),(1/(1+'Fixed Data'!$E$11)^(BD16-$E$16)))),0)</f>
        <v>0.48919375824557965</v>
      </c>
      <c r="BE85" s="184">
        <f>IFERROR(IF(BE17&lt;($D$16),1,IF((BE16-1)&gt;30,(BD$85/(1+'Fixed Data'!$E$12)),(1/(1+'Fixed Data'!$E$11)^(BE16-$E$16)))),0)</f>
        <v>0.48298260198406451</v>
      </c>
    </row>
    <row r="86" spans="1:57">
      <c r="B86" s="36" t="s">
        <v>402</v>
      </c>
      <c r="C86" s="37"/>
      <c r="D86" s="36" t="s">
        <v>196</v>
      </c>
      <c r="E86" s="187">
        <f>IF('Fixed Data'!$J$12=TRUE,(E83-SUM(E76:E77))*E84+SUM(E76:E77)*E85,E83*E84)</f>
        <v>0</v>
      </c>
      <c r="F86" s="187">
        <f t="shared" ref="F86:BE86" si="10">F83*F84</f>
        <v>0</v>
      </c>
      <c r="G86" s="187">
        <f t="shared" si="10"/>
        <v>0</v>
      </c>
      <c r="H86" s="187">
        <f t="shared" si="10"/>
        <v>0</v>
      </c>
      <c r="I86" s="187">
        <f t="shared" si="10"/>
        <v>0</v>
      </c>
      <c r="J86" s="187">
        <f t="shared" si="10"/>
        <v>0</v>
      </c>
      <c r="K86" s="187">
        <f t="shared" si="10"/>
        <v>0</v>
      </c>
      <c r="L86" s="187">
        <f t="shared" si="10"/>
        <v>0</v>
      </c>
      <c r="M86" s="187">
        <f t="shared" si="10"/>
        <v>0</v>
      </c>
      <c r="N86" s="187">
        <f t="shared" si="10"/>
        <v>0</v>
      </c>
      <c r="O86" s="187">
        <f t="shared" si="10"/>
        <v>0</v>
      </c>
      <c r="P86" s="187">
        <f t="shared" si="10"/>
        <v>0</v>
      </c>
      <c r="Q86" s="187">
        <f t="shared" si="10"/>
        <v>0</v>
      </c>
      <c r="R86" s="187">
        <f t="shared" si="10"/>
        <v>0</v>
      </c>
      <c r="S86" s="187">
        <f t="shared" si="10"/>
        <v>0</v>
      </c>
      <c r="T86" s="187">
        <f t="shared" si="10"/>
        <v>0</v>
      </c>
      <c r="U86" s="187">
        <f t="shared" si="10"/>
        <v>0</v>
      </c>
      <c r="V86" s="187">
        <f t="shared" si="10"/>
        <v>0</v>
      </c>
      <c r="W86" s="187">
        <f t="shared" si="10"/>
        <v>0</v>
      </c>
      <c r="X86" s="187">
        <f t="shared" si="10"/>
        <v>0</v>
      </c>
      <c r="Y86" s="187">
        <f t="shared" si="10"/>
        <v>0</v>
      </c>
      <c r="Z86" s="187">
        <f t="shared" si="10"/>
        <v>0</v>
      </c>
      <c r="AA86" s="187">
        <f t="shared" si="10"/>
        <v>0</v>
      </c>
      <c r="AB86" s="187">
        <f t="shared" si="10"/>
        <v>0</v>
      </c>
      <c r="AC86" s="187">
        <f t="shared" si="10"/>
        <v>0</v>
      </c>
      <c r="AD86" s="187">
        <f t="shared" si="10"/>
        <v>0</v>
      </c>
      <c r="AE86" s="187">
        <f t="shared" si="10"/>
        <v>0</v>
      </c>
      <c r="AF86" s="187">
        <f t="shared" si="10"/>
        <v>0</v>
      </c>
      <c r="AG86" s="187">
        <f t="shared" si="10"/>
        <v>0</v>
      </c>
      <c r="AH86" s="187">
        <f t="shared" si="10"/>
        <v>0</v>
      </c>
      <c r="AI86" s="187">
        <f t="shared" si="10"/>
        <v>0</v>
      </c>
      <c r="AJ86" s="187">
        <f t="shared" si="10"/>
        <v>0</v>
      </c>
      <c r="AK86" s="187">
        <f t="shared" si="10"/>
        <v>0</v>
      </c>
      <c r="AL86" s="187">
        <f t="shared" si="10"/>
        <v>0</v>
      </c>
      <c r="AM86" s="187">
        <f t="shared" si="10"/>
        <v>0</v>
      </c>
      <c r="AN86" s="187">
        <f t="shared" si="10"/>
        <v>0</v>
      </c>
      <c r="AO86" s="187">
        <f t="shared" si="10"/>
        <v>0</v>
      </c>
      <c r="AP86" s="187">
        <f t="shared" si="10"/>
        <v>0</v>
      </c>
      <c r="AQ86" s="187">
        <f t="shared" si="10"/>
        <v>0</v>
      </c>
      <c r="AR86" s="187">
        <f t="shared" si="10"/>
        <v>0</v>
      </c>
      <c r="AS86" s="187">
        <f t="shared" si="10"/>
        <v>0</v>
      </c>
      <c r="AT86" s="187">
        <f t="shared" si="10"/>
        <v>0</v>
      </c>
      <c r="AU86" s="187">
        <f t="shared" si="10"/>
        <v>0</v>
      </c>
      <c r="AV86" s="187">
        <f t="shared" si="10"/>
        <v>0</v>
      </c>
      <c r="AW86" s="187">
        <f t="shared" si="10"/>
        <v>0</v>
      </c>
      <c r="AX86" s="187">
        <f t="shared" si="10"/>
        <v>0</v>
      </c>
      <c r="AY86" s="187">
        <f t="shared" si="10"/>
        <v>0</v>
      </c>
      <c r="AZ86" s="187">
        <f t="shared" si="10"/>
        <v>0</v>
      </c>
      <c r="BA86" s="187">
        <f t="shared" si="10"/>
        <v>0</v>
      </c>
      <c r="BB86" s="187">
        <f t="shared" si="10"/>
        <v>0</v>
      </c>
      <c r="BC86" s="187">
        <f t="shared" si="10"/>
        <v>0</v>
      </c>
      <c r="BD86" s="187">
        <f t="shared" si="10"/>
        <v>0</v>
      </c>
      <c r="BE86" s="187">
        <f t="shared" si="10"/>
        <v>0</v>
      </c>
    </row>
    <row r="87" spans="1:57">
      <c r="B87" s="37" t="s">
        <v>403</v>
      </c>
      <c r="C87" s="37"/>
      <c r="D87" s="37" t="s">
        <v>196</v>
      </c>
      <c r="E87" s="188">
        <f>+E86</f>
        <v>0</v>
      </c>
      <c r="F87" s="188">
        <f t="shared" ref="F87:BE87" si="11">+E87+F86</f>
        <v>0</v>
      </c>
      <c r="G87" s="188">
        <f t="shared" si="11"/>
        <v>0</v>
      </c>
      <c r="H87" s="188">
        <f t="shared" si="11"/>
        <v>0</v>
      </c>
      <c r="I87" s="188">
        <f t="shared" si="11"/>
        <v>0</v>
      </c>
      <c r="J87" s="188">
        <f t="shared" si="11"/>
        <v>0</v>
      </c>
      <c r="K87" s="188">
        <f t="shared" si="11"/>
        <v>0</v>
      </c>
      <c r="L87" s="188">
        <f t="shared" si="11"/>
        <v>0</v>
      </c>
      <c r="M87" s="188">
        <f t="shared" si="11"/>
        <v>0</v>
      </c>
      <c r="N87" s="188">
        <f t="shared" si="11"/>
        <v>0</v>
      </c>
      <c r="O87" s="188">
        <f t="shared" si="11"/>
        <v>0</v>
      </c>
      <c r="P87" s="188">
        <f t="shared" si="11"/>
        <v>0</v>
      </c>
      <c r="Q87" s="188">
        <f t="shared" si="11"/>
        <v>0</v>
      </c>
      <c r="R87" s="188">
        <f t="shared" si="11"/>
        <v>0</v>
      </c>
      <c r="S87" s="188">
        <f t="shared" si="11"/>
        <v>0</v>
      </c>
      <c r="T87" s="188">
        <f t="shared" si="11"/>
        <v>0</v>
      </c>
      <c r="U87" s="188">
        <f t="shared" si="11"/>
        <v>0</v>
      </c>
      <c r="V87" s="188">
        <f t="shared" si="11"/>
        <v>0</v>
      </c>
      <c r="W87" s="188">
        <f t="shared" si="11"/>
        <v>0</v>
      </c>
      <c r="X87" s="188">
        <f t="shared" si="11"/>
        <v>0</v>
      </c>
      <c r="Y87" s="188">
        <f t="shared" si="11"/>
        <v>0</v>
      </c>
      <c r="Z87" s="188">
        <f t="shared" si="11"/>
        <v>0</v>
      </c>
      <c r="AA87" s="188">
        <f t="shared" si="11"/>
        <v>0</v>
      </c>
      <c r="AB87" s="188">
        <f t="shared" si="11"/>
        <v>0</v>
      </c>
      <c r="AC87" s="188">
        <f t="shared" si="11"/>
        <v>0</v>
      </c>
      <c r="AD87" s="188">
        <f t="shared" si="11"/>
        <v>0</v>
      </c>
      <c r="AE87" s="188">
        <f t="shared" si="11"/>
        <v>0</v>
      </c>
      <c r="AF87" s="188">
        <f t="shared" si="11"/>
        <v>0</v>
      </c>
      <c r="AG87" s="188">
        <f t="shared" si="11"/>
        <v>0</v>
      </c>
      <c r="AH87" s="188">
        <f t="shared" si="11"/>
        <v>0</v>
      </c>
      <c r="AI87" s="188">
        <f t="shared" si="11"/>
        <v>0</v>
      </c>
      <c r="AJ87" s="188">
        <f t="shared" si="11"/>
        <v>0</v>
      </c>
      <c r="AK87" s="188">
        <f t="shared" si="11"/>
        <v>0</v>
      </c>
      <c r="AL87" s="188">
        <f t="shared" si="11"/>
        <v>0</v>
      </c>
      <c r="AM87" s="188">
        <f t="shared" si="11"/>
        <v>0</v>
      </c>
      <c r="AN87" s="188">
        <f t="shared" si="11"/>
        <v>0</v>
      </c>
      <c r="AO87" s="188">
        <f t="shared" si="11"/>
        <v>0</v>
      </c>
      <c r="AP87" s="188">
        <f t="shared" si="11"/>
        <v>0</v>
      </c>
      <c r="AQ87" s="188">
        <f t="shared" si="11"/>
        <v>0</v>
      </c>
      <c r="AR87" s="188">
        <f t="shared" si="11"/>
        <v>0</v>
      </c>
      <c r="AS87" s="188">
        <f t="shared" si="11"/>
        <v>0</v>
      </c>
      <c r="AT87" s="188">
        <f t="shared" si="11"/>
        <v>0</v>
      </c>
      <c r="AU87" s="188">
        <f t="shared" si="11"/>
        <v>0</v>
      </c>
      <c r="AV87" s="188">
        <f t="shared" si="11"/>
        <v>0</v>
      </c>
      <c r="AW87" s="188">
        <f t="shared" si="11"/>
        <v>0</v>
      </c>
      <c r="AX87" s="188">
        <f t="shared" si="11"/>
        <v>0</v>
      </c>
      <c r="AY87" s="188">
        <f t="shared" si="11"/>
        <v>0</v>
      </c>
      <c r="AZ87" s="188">
        <f t="shared" si="11"/>
        <v>0</v>
      </c>
      <c r="BA87" s="188">
        <f t="shared" si="11"/>
        <v>0</v>
      </c>
      <c r="BB87" s="188">
        <f t="shared" si="11"/>
        <v>0</v>
      </c>
      <c r="BC87" s="188">
        <f t="shared" si="11"/>
        <v>0</v>
      </c>
      <c r="BD87" s="188">
        <f t="shared" si="11"/>
        <v>0</v>
      </c>
      <c r="BE87" s="188">
        <f t="shared" si="11"/>
        <v>0</v>
      </c>
    </row>
    <row r="88" spans="1:57">
      <c r="B88" s="37"/>
    </row>
    <row r="90" spans="1:57">
      <c r="A90" s="145"/>
      <c r="B90" s="146" t="s">
        <v>211</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row>
    <row r="91" spans="1:57">
      <c r="A91" s="147"/>
      <c r="B91" s="148" t="s">
        <v>404</v>
      </c>
      <c r="C91" s="149"/>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row>
    <row r="92" spans="1:57" ht="12.75" customHeight="1">
      <c r="A92" s="340" t="s">
        <v>405</v>
      </c>
      <c r="B92" s="36" t="s">
        <v>406</v>
      </c>
      <c r="D92" s="36" t="s">
        <v>214</v>
      </c>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row>
    <row r="93" spans="1:57">
      <c r="A93" s="340"/>
      <c r="B93" s="36" t="s">
        <v>407</v>
      </c>
      <c r="D93" s="36" t="s">
        <v>216</v>
      </c>
      <c r="E93" s="140">
        <f>E92*'Fixed Data'!H$22</f>
        <v>0</v>
      </c>
      <c r="F93" s="140">
        <f>F92*'Fixed Data'!I$22</f>
        <v>0</v>
      </c>
      <c r="G93" s="140">
        <f>G92*'Fixed Data'!J$22</f>
        <v>0</v>
      </c>
      <c r="H93" s="140">
        <f>H92*'Fixed Data'!K$22</f>
        <v>0</v>
      </c>
      <c r="I93" s="140">
        <f>I92*'Fixed Data'!L$22</f>
        <v>0</v>
      </c>
      <c r="J93" s="140">
        <f>J92*'Fixed Data'!M$22</f>
        <v>0</v>
      </c>
      <c r="K93" s="140">
        <f>K92*'Fixed Data'!N$22</f>
        <v>0</v>
      </c>
      <c r="L93" s="140">
        <f>L92*'Fixed Data'!O$22</f>
        <v>0</v>
      </c>
      <c r="M93" s="140">
        <f>M92*'Fixed Data'!P$22</f>
        <v>0</v>
      </c>
      <c r="N93" s="140">
        <f>N92*'Fixed Data'!Q$22</f>
        <v>0</v>
      </c>
      <c r="O93" s="140">
        <f>O92*'Fixed Data'!R$22</f>
        <v>0</v>
      </c>
      <c r="P93" s="140">
        <f>P92*'Fixed Data'!S$22</f>
        <v>0</v>
      </c>
      <c r="Q93" s="140">
        <f>Q92*'Fixed Data'!T$22</f>
        <v>0</v>
      </c>
      <c r="R93" s="140">
        <f>R92*'Fixed Data'!U$22</f>
        <v>0</v>
      </c>
      <c r="S93" s="140">
        <f>S92*'Fixed Data'!V$22</f>
        <v>0</v>
      </c>
      <c r="T93" s="140">
        <f>T92*'Fixed Data'!W$22</f>
        <v>0</v>
      </c>
      <c r="U93" s="140">
        <f>U92*'Fixed Data'!X$22</f>
        <v>0</v>
      </c>
      <c r="V93" s="140">
        <f>V92*'Fixed Data'!Y$22</f>
        <v>0</v>
      </c>
      <c r="W93" s="140">
        <f>W92*'Fixed Data'!Z$22</f>
        <v>0</v>
      </c>
      <c r="X93" s="140">
        <f>X92*'Fixed Data'!AA$22</f>
        <v>0</v>
      </c>
      <c r="Y93" s="140">
        <f>Y92*'Fixed Data'!AB$22</f>
        <v>0</v>
      </c>
      <c r="Z93" s="140">
        <f>Z92*'Fixed Data'!AC$22</f>
        <v>0</v>
      </c>
      <c r="AA93" s="140">
        <f>AA92*'Fixed Data'!AD$22</f>
        <v>0</v>
      </c>
      <c r="AB93" s="140">
        <f>AB92*'Fixed Data'!AE$22</f>
        <v>0</v>
      </c>
      <c r="AC93" s="140">
        <f>AC92*'Fixed Data'!AF$22</f>
        <v>0</v>
      </c>
      <c r="AD93" s="140">
        <f>AD92*'Fixed Data'!AG$22</f>
        <v>0</v>
      </c>
      <c r="AE93" s="140">
        <f>AE92*'Fixed Data'!AH$22</f>
        <v>0</v>
      </c>
      <c r="AF93" s="140">
        <f>AF92*'Fixed Data'!AI$22</f>
        <v>0</v>
      </c>
      <c r="AG93" s="140">
        <f>AG92*'Fixed Data'!AJ$22</f>
        <v>0</v>
      </c>
      <c r="AH93" s="140">
        <f>AH92*'Fixed Data'!AK$22</f>
        <v>0</v>
      </c>
      <c r="AI93" s="140">
        <f>AI92*'Fixed Data'!AL$22</f>
        <v>0</v>
      </c>
      <c r="AJ93" s="140">
        <f>AJ92*'Fixed Data'!AM$22</f>
        <v>0</v>
      </c>
      <c r="AK93" s="140">
        <f>AK92*'Fixed Data'!AN$22</f>
        <v>0</v>
      </c>
      <c r="AL93" s="140">
        <f>AL92*'Fixed Data'!AO$22</f>
        <v>0</v>
      </c>
      <c r="AM93" s="140">
        <f>AM92*'Fixed Data'!AP$22</f>
        <v>0</v>
      </c>
      <c r="AN93" s="140">
        <f>AN92*'Fixed Data'!AQ$22</f>
        <v>0</v>
      </c>
      <c r="AO93" s="140">
        <f>AO92*'Fixed Data'!AR$22</f>
        <v>0</v>
      </c>
      <c r="AP93" s="140">
        <f>AP92*'Fixed Data'!AS$22</f>
        <v>0</v>
      </c>
      <c r="AQ93" s="140">
        <f>AQ92*'Fixed Data'!AT$22</f>
        <v>0</v>
      </c>
      <c r="AR93" s="140">
        <f>AR92*'Fixed Data'!AU$22</f>
        <v>0</v>
      </c>
      <c r="AS93" s="140">
        <f>AS92*'Fixed Data'!AV$22</f>
        <v>0</v>
      </c>
      <c r="AT93" s="140">
        <f>AT92*'Fixed Data'!AW$22</f>
        <v>0</v>
      </c>
      <c r="AU93" s="140">
        <f>AU92*'Fixed Data'!AX$22</f>
        <v>0</v>
      </c>
      <c r="AV93" s="140">
        <f>AV92*'Fixed Data'!AY$22</f>
        <v>0</v>
      </c>
      <c r="AW93" s="140">
        <f>AW92*'Fixed Data'!AZ$22</f>
        <v>0</v>
      </c>
      <c r="AX93" s="140">
        <f>AX92*'Fixed Data'!BA$22</f>
        <v>0</v>
      </c>
      <c r="AY93" s="140">
        <f>AY92*'Fixed Data'!BB$22</f>
        <v>0</v>
      </c>
      <c r="AZ93" s="140">
        <f>AZ92*'Fixed Data'!BC$22</f>
        <v>0</v>
      </c>
      <c r="BA93" s="140">
        <f>BA92*'Fixed Data'!BD$22</f>
        <v>0</v>
      </c>
      <c r="BB93" s="140">
        <f>BB92*'Fixed Data'!BE$22</f>
        <v>0</v>
      </c>
      <c r="BC93" s="140">
        <f>BC92*'Fixed Data'!BF$22</f>
        <v>0</v>
      </c>
      <c r="BD93" s="140">
        <f>BD92*'Fixed Data'!BG$22</f>
        <v>0</v>
      </c>
      <c r="BE93" s="140">
        <f>BE92*'Fixed Data'!BH$22</f>
        <v>0</v>
      </c>
    </row>
    <row r="94" spans="1:57" ht="12.75" customHeight="1">
      <c r="A94" s="340"/>
      <c r="B94" s="36" t="s">
        <v>408</v>
      </c>
      <c r="D94" s="36" t="s">
        <v>218</v>
      </c>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row>
    <row r="95" spans="1:57">
      <c r="A95" s="340"/>
      <c r="B95" s="36" t="s">
        <v>409</v>
      </c>
      <c r="D95" s="36" t="s">
        <v>220</v>
      </c>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row>
    <row r="96" spans="1:57" ht="17">
      <c r="A96" s="340"/>
      <c r="B96" s="36" t="s">
        <v>410</v>
      </c>
      <c r="D96" s="36" t="s">
        <v>216</v>
      </c>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row>
    <row r="97" spans="1:57" ht="17">
      <c r="A97" s="340"/>
      <c r="B97" s="36" t="s">
        <v>411</v>
      </c>
      <c r="D97" s="36" t="s">
        <v>223</v>
      </c>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row>
    <row r="98" spans="1:57" ht="17">
      <c r="A98" s="340"/>
      <c r="B98" s="36" t="s">
        <v>412</v>
      </c>
      <c r="D98" s="36" t="s">
        <v>223</v>
      </c>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row>
    <row r="99" spans="1:57">
      <c r="A99" s="340"/>
      <c r="B99" s="36" t="s">
        <v>413</v>
      </c>
      <c r="D99" s="36" t="s">
        <v>226</v>
      </c>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row>
    <row r="100" spans="1:57" ht="16.5" thickBot="1">
      <c r="C100" s="37"/>
    </row>
    <row r="101" spans="1:57" ht="16.5" thickTop="1">
      <c r="A101" s="155"/>
      <c r="B101" s="156" t="s">
        <v>227</v>
      </c>
      <c r="C101" s="156"/>
      <c r="D101" s="156" t="s">
        <v>196</v>
      </c>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row>
    <row r="102" spans="1:57">
      <c r="C102" s="37"/>
    </row>
    <row r="103" spans="1:57">
      <c r="C103" s="37"/>
    </row>
    <row r="104" spans="1:57" ht="17">
      <c r="A104" s="158"/>
      <c r="C104" s="37"/>
    </row>
    <row r="109" spans="1:57" ht="17">
      <c r="A109" s="158">
        <v>1</v>
      </c>
      <c r="B109" s="36" t="s">
        <v>228</v>
      </c>
    </row>
    <row r="110" spans="1:57">
      <c r="B110" s="160" t="s">
        <v>229</v>
      </c>
    </row>
    <row r="111" spans="1:57">
      <c r="B111" s="36" t="s">
        <v>230</v>
      </c>
    </row>
    <row r="112" spans="1:57">
      <c r="B112" s="36" t="s">
        <v>414</v>
      </c>
    </row>
    <row r="113" spans="1:3" ht="17">
      <c r="A113" s="158">
        <v>2</v>
      </c>
      <c r="B113" s="160" t="s">
        <v>232</v>
      </c>
    </row>
    <row r="114" spans="1:3">
      <c r="C114" s="37"/>
    </row>
    <row r="179" spans="2:2">
      <c r="B179" s="94" t="s">
        <v>198</v>
      </c>
    </row>
    <row r="180" spans="2:2">
      <c r="B180" s="94" t="s">
        <v>197</v>
      </c>
    </row>
    <row r="181" spans="2:2">
      <c r="B181" s="94" t="s">
        <v>233</v>
      </c>
    </row>
    <row r="182" spans="2:2">
      <c r="B182" s="94" t="s">
        <v>234</v>
      </c>
    </row>
    <row r="183" spans="2:2">
      <c r="B183" s="94" t="s">
        <v>235</v>
      </c>
    </row>
    <row r="184" spans="2:2">
      <c r="B184" s="94" t="s">
        <v>236</v>
      </c>
    </row>
    <row r="185" spans="2:2">
      <c r="B185" s="94" t="s">
        <v>237</v>
      </c>
    </row>
    <row r="186" spans="2:2">
      <c r="B186" s="94" t="s">
        <v>238</v>
      </c>
    </row>
    <row r="187" spans="2:2">
      <c r="B187" s="94" t="s">
        <v>239</v>
      </c>
    </row>
    <row r="188" spans="2:2">
      <c r="B188" s="94" t="s">
        <v>240</v>
      </c>
    </row>
    <row r="189" spans="2:2">
      <c r="B189" s="94" t="s">
        <v>241</v>
      </c>
    </row>
    <row r="190" spans="2:2">
      <c r="B190" s="94" t="s">
        <v>242</v>
      </c>
    </row>
    <row r="191" spans="2:2">
      <c r="B191" s="94" t="s">
        <v>243</v>
      </c>
    </row>
    <row r="192" spans="2:2">
      <c r="B192" s="94" t="s">
        <v>244</v>
      </c>
    </row>
    <row r="193" spans="2:2">
      <c r="B193" s="94" t="s">
        <v>245</v>
      </c>
    </row>
    <row r="194" spans="2:2">
      <c r="B194" s="94" t="s">
        <v>246</v>
      </c>
    </row>
    <row r="195" spans="2:2">
      <c r="B195" s="94" t="s">
        <v>247</v>
      </c>
    </row>
    <row r="196" spans="2:2">
      <c r="B196" s="94" t="s">
        <v>248</v>
      </c>
    </row>
    <row r="197" spans="2:2">
      <c r="B197" s="94" t="s">
        <v>249</v>
      </c>
    </row>
    <row r="198" spans="2:2">
      <c r="B198" s="94" t="s">
        <v>250</v>
      </c>
    </row>
    <row r="199" spans="2:2">
      <c r="B199" s="94" t="s">
        <v>251</v>
      </c>
    </row>
    <row r="200" spans="2:2">
      <c r="B200" s="94" t="s">
        <v>252</v>
      </c>
    </row>
    <row r="201" spans="2:2">
      <c r="B201" s="94" t="s">
        <v>253</v>
      </c>
    </row>
    <row r="202" spans="2:2">
      <c r="B202" s="94" t="s">
        <v>254</v>
      </c>
    </row>
    <row r="203" spans="2:2">
      <c r="B203" s="94" t="s">
        <v>255</v>
      </c>
    </row>
    <row r="204" spans="2:2">
      <c r="B204" s="94" t="s">
        <v>256</v>
      </c>
    </row>
    <row r="205" spans="2:2">
      <c r="B205" s="94" t="s">
        <v>257</v>
      </c>
    </row>
    <row r="206" spans="2:2">
      <c r="B206" s="94" t="s">
        <v>258</v>
      </c>
    </row>
    <row r="207" spans="2:2">
      <c r="B207" s="94" t="s">
        <v>194</v>
      </c>
    </row>
    <row r="208" spans="2:2">
      <c r="B208" s="94" t="s">
        <v>259</v>
      </c>
    </row>
    <row r="209" spans="2:2">
      <c r="B209" s="94" t="s">
        <v>260</v>
      </c>
    </row>
    <row r="210" spans="2:2">
      <c r="B210" s="94" t="s">
        <v>261</v>
      </c>
    </row>
    <row r="211" spans="2:2">
      <c r="B211" s="94" t="s">
        <v>262</v>
      </c>
    </row>
    <row r="212" spans="2:2">
      <c r="B212" s="94" t="s">
        <v>45</v>
      </c>
    </row>
    <row r="213" spans="2:2">
      <c r="B213" s="94" t="s">
        <v>263</v>
      </c>
    </row>
    <row r="214" spans="2:2">
      <c r="B214" s="94" t="s">
        <v>264</v>
      </c>
    </row>
    <row r="215" spans="2:2">
      <c r="B215" s="94" t="s">
        <v>265</v>
      </c>
    </row>
    <row r="216" spans="2:2">
      <c r="B216" s="94" t="s">
        <v>266</v>
      </c>
    </row>
    <row r="217" spans="2:2">
      <c r="B217" s="94" t="s">
        <v>267</v>
      </c>
    </row>
    <row r="218" spans="2:2">
      <c r="B218" s="94" t="s">
        <v>268</v>
      </c>
    </row>
    <row r="219" spans="2:2">
      <c r="B219" s="94" t="s">
        <v>269</v>
      </c>
    </row>
    <row r="220" spans="2:2">
      <c r="B220" s="94" t="s">
        <v>270</v>
      </c>
    </row>
    <row r="221" spans="2:2">
      <c r="B221" s="94" t="s">
        <v>271</v>
      </c>
    </row>
    <row r="222" spans="2:2">
      <c r="B222" s="94" t="s">
        <v>272</v>
      </c>
    </row>
    <row r="223" spans="2:2">
      <c r="B223" s="94" t="s">
        <v>273</v>
      </c>
    </row>
    <row r="224" spans="2:2">
      <c r="B224" s="94" t="s">
        <v>274</v>
      </c>
    </row>
    <row r="225" spans="2:2">
      <c r="B225" s="94" t="s">
        <v>275</v>
      </c>
    </row>
    <row r="226" spans="2:2">
      <c r="B226" s="94" t="s">
        <v>276</v>
      </c>
    </row>
    <row r="227" spans="2:2">
      <c r="B227" s="94" t="s">
        <v>277</v>
      </c>
    </row>
    <row r="228" spans="2:2">
      <c r="B228" s="94" t="s">
        <v>278</v>
      </c>
    </row>
    <row r="229" spans="2:2">
      <c r="B229" s="94" t="s">
        <v>279</v>
      </c>
    </row>
    <row r="230" spans="2:2">
      <c r="B230" s="94" t="s">
        <v>280</v>
      </c>
    </row>
    <row r="231" spans="2:2">
      <c r="B231" s="94" t="s">
        <v>282</v>
      </c>
    </row>
    <row r="232" spans="2:2">
      <c r="B232" s="94" t="s">
        <v>415</v>
      </c>
    </row>
    <row r="233" spans="2:2">
      <c r="B233" s="94" t="s">
        <v>283</v>
      </c>
    </row>
    <row r="234" spans="2:2">
      <c r="B234" s="94" t="s">
        <v>284</v>
      </c>
    </row>
    <row r="235" spans="2:2">
      <c r="B235" s="94" t="s">
        <v>285</v>
      </c>
    </row>
    <row r="236" spans="2:2">
      <c r="B236" s="94" t="s">
        <v>286</v>
      </c>
    </row>
    <row r="237" spans="2:2">
      <c r="B237" s="94" t="s">
        <v>287</v>
      </c>
    </row>
    <row r="238" spans="2:2">
      <c r="B238" s="94" t="s">
        <v>288</v>
      </c>
    </row>
    <row r="239" spans="2:2">
      <c r="B239" s="94" t="s">
        <v>289</v>
      </c>
    </row>
    <row r="240" spans="2:2">
      <c r="B240" s="94" t="s">
        <v>290</v>
      </c>
    </row>
    <row r="241" spans="2:2">
      <c r="B241" s="94" t="s">
        <v>291</v>
      </c>
    </row>
    <row r="242" spans="2:2">
      <c r="B242" s="94" t="s">
        <v>292</v>
      </c>
    </row>
    <row r="243" spans="2:2">
      <c r="B243" s="94" t="s">
        <v>293</v>
      </c>
    </row>
    <row r="244" spans="2:2">
      <c r="B244" s="94" t="s">
        <v>294</v>
      </c>
    </row>
    <row r="245" spans="2:2">
      <c r="B245" s="94" t="s">
        <v>295</v>
      </c>
    </row>
    <row r="246" spans="2:2">
      <c r="B246" s="94" t="s">
        <v>296</v>
      </c>
    </row>
    <row r="247" spans="2:2">
      <c r="B247" s="94" t="s">
        <v>297</v>
      </c>
    </row>
    <row r="248" spans="2:2">
      <c r="B248" s="94" t="s">
        <v>298</v>
      </c>
    </row>
    <row r="249" spans="2:2">
      <c r="B249" s="94" t="s">
        <v>299</v>
      </c>
    </row>
    <row r="250" spans="2:2">
      <c r="B250" s="94" t="s">
        <v>300</v>
      </c>
    </row>
    <row r="251" spans="2:2">
      <c r="B251" s="94" t="s">
        <v>301</v>
      </c>
    </row>
    <row r="255" spans="2:2">
      <c r="B255" s="68"/>
    </row>
    <row r="258" spans="2:2">
      <c r="B258" s="68"/>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4:B25" xr:uid="{9BBB014F-0FC3-4855-97FA-EAAEFD565E75}">
      <formula1>$B$179:$B$179</formula1>
    </dataValidation>
    <dataValidation type="list" allowBlank="1" showInputMessage="1" showErrorMessage="1" sqref="B18:B22 B26:B29" xr:uid="{785FE206-59EC-4F2F-A6FD-6172495DCC76}">
      <formula1>$B$179:$B$258</formula1>
    </dataValidation>
  </dataValidations>
  <hyperlinks>
    <hyperlink ref="B110" r:id="rId1" xr:uid="{16658673-414B-4098-81A2-480EB6B258BC}"/>
    <hyperlink ref="B113" r:id="rId2" xr:uid="{9D664722-D56C-4AAC-BFE1-5AC029739414}"/>
  </hyperlinks>
  <pageMargins left="0.7" right="0.7" top="0.75" bottom="0.75" header="0.3" footer="0.3"/>
  <pageSetup paperSize="9" orientation="portrait" r:id="rId3"/>
  <legacy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A7FA-9609-4C5E-B290-4DEA9DD2772F}">
  <sheetPr codeName="Sheet19"/>
  <dimension ref="A1:A7"/>
  <sheetViews>
    <sheetView zoomScale="85" zoomScaleNormal="85" workbookViewId="0">
      <selection activeCell="E20" sqref="E20"/>
    </sheetView>
  </sheetViews>
  <sheetFormatPr defaultColWidth="9" defaultRowHeight="14.5"/>
  <cols>
    <col min="1" max="1" width="5.08203125" style="23" customWidth="1"/>
    <col min="2" max="2" width="56.75" style="23" customWidth="1"/>
    <col min="3" max="16384" width="9" style="23"/>
  </cols>
  <sheetData>
    <row r="1" spans="1:1" s="14" customFormat="1" ht="19.5">
      <c r="A1" s="14" t="s">
        <v>177</v>
      </c>
    </row>
    <row r="2" spans="1:1" s="14" customFormat="1" ht="19.5">
      <c r="A2" s="14" t="s">
        <v>0</v>
      </c>
    </row>
    <row r="3" spans="1:1" s="14" customFormat="1" ht="19.5">
      <c r="A3" s="161" t="s">
        <v>540</v>
      </c>
    </row>
    <row r="4" spans="1:1" s="14" customFormat="1" ht="19.5">
      <c r="A4" s="161" t="s">
        <v>417</v>
      </c>
    </row>
    <row r="5" spans="1:1" ht="18.5">
      <c r="A5" s="189"/>
    </row>
    <row r="7" spans="1:1" ht="19.5" customHeight="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D959-DA8B-4523-A4D3-C1D47A34EBA3}">
  <sheetPr codeName="Sheet4"/>
  <dimension ref="A1:BI65"/>
  <sheetViews>
    <sheetView showGridLines="0" topLeftCell="A2" zoomScale="70" zoomScaleNormal="70" workbookViewId="0">
      <selection activeCell="K28" sqref="K28"/>
    </sheetView>
  </sheetViews>
  <sheetFormatPr defaultColWidth="8" defaultRowHeight="16"/>
  <cols>
    <col min="1" max="1" width="6.75" style="36" customWidth="1"/>
    <col min="2" max="2" width="55.25" style="36" customWidth="1"/>
    <col min="3" max="3" width="18.33203125" style="36" customWidth="1"/>
    <col min="4" max="4" width="47.58203125" style="36" customWidth="1"/>
    <col min="5" max="5" width="35.58203125" style="36" customWidth="1"/>
    <col min="6" max="6" width="11.08203125" style="36" customWidth="1"/>
    <col min="7" max="11" width="9.75" style="36" customWidth="1"/>
    <col min="12" max="12" width="8" style="36"/>
    <col min="13" max="60" width="8" style="231"/>
    <col min="61" max="61" width="8" style="47"/>
    <col min="62" max="16384" width="8" style="36"/>
  </cols>
  <sheetData>
    <row r="1" spans="1:61" s="2" customFormat="1" ht="24.5">
      <c r="A1" s="1" t="s">
        <v>4</v>
      </c>
      <c r="BI1" s="200"/>
    </row>
    <row r="2" spans="1:61" s="2" customFormat="1" ht="24.5">
      <c r="A2" s="1" t="s">
        <v>0</v>
      </c>
      <c r="BI2" s="200"/>
    </row>
    <row r="3" spans="1:61" s="2" customFormat="1" ht="17.5">
      <c r="A3" s="199" t="s">
        <v>5</v>
      </c>
      <c r="BI3" s="200"/>
    </row>
    <row r="4" spans="1:61" s="2" customFormat="1" ht="24.5">
      <c r="A4" s="1"/>
      <c r="BI4" s="200"/>
    </row>
    <row r="6" spans="1:61">
      <c r="A6" s="37" t="s">
        <v>6</v>
      </c>
      <c r="Z6" s="231" t="s">
        <v>7</v>
      </c>
    </row>
    <row r="7" spans="1:61">
      <c r="A7" s="311" t="s">
        <v>8</v>
      </c>
      <c r="B7" s="312"/>
      <c r="C7" s="312"/>
      <c r="D7" s="312"/>
      <c r="E7" s="313"/>
      <c r="F7" s="48"/>
      <c r="Z7" s="231" t="s">
        <v>9</v>
      </c>
    </row>
    <row r="8" spans="1:61" ht="24.75" customHeight="1">
      <c r="A8" s="314"/>
      <c r="B8" s="315"/>
      <c r="C8" s="315"/>
      <c r="D8" s="315"/>
      <c r="E8" s="316"/>
      <c r="F8" s="48"/>
    </row>
    <row r="9" spans="1:61" ht="18" customHeight="1">
      <c r="A9" s="37" t="s">
        <v>10</v>
      </c>
      <c r="B9" s="48"/>
      <c r="C9" s="48"/>
      <c r="D9" s="48"/>
      <c r="E9" s="48"/>
      <c r="F9" s="48"/>
    </row>
    <row r="10" spans="1:61" ht="24.75" customHeight="1">
      <c r="A10" s="317"/>
      <c r="B10" s="318"/>
      <c r="C10" s="318"/>
      <c r="D10" s="318"/>
      <c r="E10" s="319"/>
      <c r="F10" s="48"/>
    </row>
    <row r="11" spans="1:61" ht="13.5" customHeight="1">
      <c r="A11" s="48"/>
      <c r="B11" s="48"/>
      <c r="C11" s="48"/>
      <c r="D11" s="48"/>
      <c r="E11" s="48"/>
      <c r="F11" s="48"/>
    </row>
    <row r="12" spans="1:61">
      <c r="A12" s="37" t="s">
        <v>11</v>
      </c>
    </row>
    <row r="13" spans="1:61">
      <c r="A13" s="2" t="s">
        <v>12</v>
      </c>
      <c r="B13" s="2"/>
      <c r="C13" s="2" t="s">
        <v>13</v>
      </c>
      <c r="D13" s="2"/>
      <c r="E13" s="2"/>
      <c r="F13" s="2"/>
    </row>
    <row r="14" spans="1:61" ht="22.5" customHeight="1">
      <c r="A14" s="320" t="s">
        <v>14</v>
      </c>
      <c r="B14" s="321" t="s">
        <v>15</v>
      </c>
      <c r="C14" s="322" t="s">
        <v>16</v>
      </c>
      <c r="D14" s="322" t="s">
        <v>17</v>
      </c>
      <c r="E14" s="322" t="s">
        <v>17</v>
      </c>
      <c r="F14" s="191"/>
    </row>
    <row r="15" spans="1:61" ht="22.5" customHeight="1">
      <c r="A15" s="320" t="s">
        <v>18</v>
      </c>
      <c r="B15" s="321" t="s">
        <v>19</v>
      </c>
      <c r="C15" s="322" t="s">
        <v>20</v>
      </c>
      <c r="D15" s="322" t="s">
        <v>21</v>
      </c>
      <c r="E15" s="322" t="s">
        <v>21</v>
      </c>
      <c r="F15" s="191"/>
    </row>
    <row r="16" spans="1:61" ht="22.5" customHeight="1">
      <c r="A16" s="320"/>
      <c r="B16" s="321"/>
      <c r="C16" s="322"/>
      <c r="D16" s="322"/>
      <c r="E16" s="322"/>
      <c r="F16" s="191"/>
    </row>
    <row r="17" spans="1:12" ht="22.5" customHeight="1">
      <c r="A17" s="323"/>
      <c r="B17" s="324"/>
      <c r="C17" s="322"/>
      <c r="D17" s="322"/>
      <c r="E17" s="322"/>
      <c r="F17" s="191"/>
    </row>
    <row r="18" spans="1:12" ht="22.5" customHeight="1">
      <c r="A18" s="323" t="s">
        <v>22</v>
      </c>
      <c r="B18" s="324"/>
      <c r="C18" s="322"/>
      <c r="D18" s="322"/>
      <c r="E18" s="322"/>
      <c r="F18" s="191"/>
    </row>
    <row r="19" spans="1:12" ht="22.5" customHeight="1">
      <c r="A19" s="323" t="s">
        <v>22</v>
      </c>
      <c r="B19" s="324"/>
      <c r="C19" s="322"/>
      <c r="D19" s="322"/>
      <c r="E19" s="322"/>
      <c r="F19" s="191"/>
    </row>
    <row r="20" spans="1:12" ht="22.5" customHeight="1">
      <c r="A20" s="323" t="s">
        <v>22</v>
      </c>
      <c r="B20" s="324"/>
      <c r="C20" s="322"/>
      <c r="D20" s="322"/>
      <c r="E20" s="322"/>
      <c r="F20" s="191"/>
    </row>
    <row r="21" spans="1:12" ht="22.5" customHeight="1">
      <c r="A21" s="323" t="s">
        <v>22</v>
      </c>
      <c r="B21" s="324"/>
      <c r="C21" s="322"/>
      <c r="D21" s="322"/>
      <c r="E21" s="322"/>
      <c r="F21" s="191"/>
    </row>
    <row r="22" spans="1:12" ht="22.5" customHeight="1">
      <c r="A22" s="323" t="s">
        <v>22</v>
      </c>
      <c r="B22" s="324"/>
      <c r="C22" s="322"/>
      <c r="D22" s="322"/>
      <c r="E22" s="322"/>
      <c r="F22" s="191"/>
    </row>
    <row r="23" spans="1:12" ht="12.75" customHeight="1">
      <c r="A23" s="49"/>
      <c r="B23" s="49"/>
      <c r="C23" s="50"/>
      <c r="D23" s="50"/>
      <c r="E23" s="50"/>
      <c r="F23" s="50"/>
    </row>
    <row r="24" spans="1:12">
      <c r="A24" s="37" t="s">
        <v>23</v>
      </c>
    </row>
    <row r="25" spans="1:12" ht="38.25" customHeight="1">
      <c r="A25" s="327" t="s">
        <v>24</v>
      </c>
      <c r="B25" s="327" t="s">
        <v>25</v>
      </c>
      <c r="C25" s="327" t="s">
        <v>26</v>
      </c>
      <c r="D25" s="327" t="s">
        <v>13</v>
      </c>
      <c r="E25" s="327" t="s">
        <v>27</v>
      </c>
      <c r="F25" s="329" t="s">
        <v>28</v>
      </c>
      <c r="G25" s="325" t="s">
        <v>29</v>
      </c>
      <c r="H25" s="326"/>
      <c r="I25" s="326"/>
      <c r="J25" s="326"/>
      <c r="K25" s="326"/>
      <c r="L25" s="326"/>
    </row>
    <row r="26" spans="1:12" ht="36" customHeight="1">
      <c r="A26" s="328"/>
      <c r="B26" s="328"/>
      <c r="C26" s="328"/>
      <c r="D26" s="328"/>
      <c r="E26" s="328"/>
      <c r="F26" s="330"/>
      <c r="G26" s="300" t="s">
        <v>30</v>
      </c>
      <c r="H26" s="300" t="s">
        <v>31</v>
      </c>
      <c r="I26" s="300" t="s">
        <v>32</v>
      </c>
      <c r="J26" s="300" t="s">
        <v>33</v>
      </c>
      <c r="K26" s="300" t="s">
        <v>34</v>
      </c>
      <c r="L26" s="300" t="s">
        <v>35</v>
      </c>
    </row>
    <row r="27" spans="1:12" ht="36.65" customHeight="1">
      <c r="A27" s="117">
        <v>1</v>
      </c>
      <c r="B27" s="192" t="str">
        <f>IF('Option 1'!$B$6="","",'Option 1'!$B$6)</f>
        <v>Upgrade substations with key measures</v>
      </c>
      <c r="C27" s="117" t="s">
        <v>9</v>
      </c>
      <c r="D27" s="192" t="str">
        <f>IF('Option 1'!$C$6="","",'Option 1'!$C$6)</f>
        <v>Looks at upgrading substations with key measures to reduce losses and CO2 emissions.</v>
      </c>
      <c r="E27" s="117"/>
      <c r="F27" s="193">
        <f>SUM('Option 1'!$E$23:$I$23)</f>
        <v>-3.4872783427792591</v>
      </c>
      <c r="G27" s="193">
        <f>'Option 1'!$C$9</f>
        <v>0.49120123589652398</v>
      </c>
      <c r="H27" s="193">
        <f>'Option 1'!$C$10</f>
        <v>3.9684596002536487</v>
      </c>
      <c r="I27" s="193">
        <f>'Option 1'!$C$11</f>
        <v>6.6209234810123609</v>
      </c>
      <c r="J27" s="193">
        <f>'Option 1'!$C$12</f>
        <v>7.2726647998702942</v>
      </c>
      <c r="K27" s="193">
        <f>'Option 1'!$C$13</f>
        <v>7.5073412235029693</v>
      </c>
      <c r="L27" s="194"/>
    </row>
    <row r="28" spans="1:12" ht="36.65" customHeight="1">
      <c r="A28" s="117">
        <v>2</v>
      </c>
      <c r="B28" s="192" t="str">
        <f>IF('Option 2'!$B$6="","",'Option 2'!$B$6)</f>
        <v>Upgrade substations with key and additional measures</v>
      </c>
      <c r="C28" s="117" t="s">
        <v>7</v>
      </c>
      <c r="D28" s="192" t="str">
        <f>IF('Option 2'!$C$6="","",'Option 2'!$C$6)</f>
        <v>Looks at upgrading substations with key and additional measures to reduce losses and CO2 emissions.</v>
      </c>
      <c r="E28" s="192" t="s">
        <v>36</v>
      </c>
      <c r="F28" s="193">
        <f>SUM('Option 2'!$E$23:$I$23)</f>
        <v>-3.5684583427792598</v>
      </c>
      <c r="G28" s="193">
        <f>'Option 2'!$C$9</f>
        <v>3.1643086916007777</v>
      </c>
      <c r="H28" s="193">
        <f>'Option 2'!$C$10</f>
        <v>12.061064384615488</v>
      </c>
      <c r="I28" s="193">
        <f>'Option 2'!$C$11</f>
        <v>18.212939277600817</v>
      </c>
      <c r="J28" s="193">
        <f>'Option 2'!$C$12</f>
        <v>20.456663953769599</v>
      </c>
      <c r="K28" s="193">
        <f>'Option 2'!$C$13</f>
        <v>21.152457052513046</v>
      </c>
      <c r="L28" s="117"/>
    </row>
    <row r="29" spans="1:12" ht="36.65" customHeight="1">
      <c r="A29" s="117">
        <v>3</v>
      </c>
      <c r="B29" s="192">
        <f>IF('Option 3'!$B$6="","",'Option 3'!$B$6)</f>
        <v>0</v>
      </c>
      <c r="C29" s="117"/>
      <c r="D29" s="192">
        <f>IF('Option 3'!$C$6="","",'Option 3'!$C$6)</f>
        <v>0</v>
      </c>
      <c r="E29" s="117"/>
      <c r="F29" s="193">
        <f>SUM('Option 3'!$E$23:$I$23)</f>
        <v>0</v>
      </c>
      <c r="G29" s="193">
        <f>'Option 3'!$C$9</f>
        <v>0</v>
      </c>
      <c r="H29" s="193">
        <f>'Option 3'!$C$10</f>
        <v>0</v>
      </c>
      <c r="I29" s="193">
        <f>'Option 3'!$C$11</f>
        <v>0</v>
      </c>
      <c r="J29" s="193">
        <f>'Option 3'!$C$12</f>
        <v>0</v>
      </c>
      <c r="K29" s="193">
        <f>'Option 3'!$C$13</f>
        <v>0</v>
      </c>
      <c r="L29" s="117"/>
    </row>
    <row r="30" spans="1:12" ht="36.65" customHeight="1">
      <c r="A30" s="117">
        <v>4</v>
      </c>
      <c r="B30" s="192">
        <f>IF('Option 4'!$B$6="","",'Option 4'!$B$6)</f>
        <v>0</v>
      </c>
      <c r="C30" s="117"/>
      <c r="D30" s="192">
        <f>IF('Option 4'!$C$6="","",'Option 4'!$C$6)</f>
        <v>0</v>
      </c>
      <c r="E30" s="117"/>
      <c r="F30" s="193">
        <f>SUM('Option 4'!$E$23:$I$23)</f>
        <v>0</v>
      </c>
      <c r="G30" s="193">
        <f>'Option 4'!$C$9</f>
        <v>0</v>
      </c>
      <c r="H30" s="193">
        <f>'Option 4'!$C$10</f>
        <v>0</v>
      </c>
      <c r="I30" s="193">
        <f>'Option 4'!$C$11</f>
        <v>0</v>
      </c>
      <c r="J30" s="193">
        <f>'Option 4'!$C$12</f>
        <v>0</v>
      </c>
      <c r="K30" s="193">
        <f>'Option 4'!$C$13</f>
        <v>0</v>
      </c>
      <c r="L30" s="117"/>
    </row>
    <row r="31" spans="1:12" ht="36.65" customHeight="1">
      <c r="A31" s="117">
        <v>5</v>
      </c>
      <c r="B31" s="192" t="str">
        <f>IF('Option 5'!$B$6="","",'Option 5'!$B$6)</f>
        <v/>
      </c>
      <c r="C31" s="117"/>
      <c r="D31" s="192">
        <f>IF('Option 5'!$C$6="","",'Option 5'!$C$6)</f>
        <v>0</v>
      </c>
      <c r="E31" s="117"/>
      <c r="F31" s="193">
        <f>SUM('Option 5'!$E$23:$I$23)</f>
        <v>0</v>
      </c>
      <c r="G31" s="193">
        <f>'Option 5'!$C$9</f>
        <v>0</v>
      </c>
      <c r="H31" s="193">
        <f>'Option 5'!$C$10</f>
        <v>0</v>
      </c>
      <c r="I31" s="193">
        <f>'Option 5'!$C$11</f>
        <v>0</v>
      </c>
      <c r="J31" s="193">
        <f>'Option 5'!$C$12</f>
        <v>0</v>
      </c>
      <c r="K31" s="193">
        <f>'Option 5'!$C$13</f>
        <v>0</v>
      </c>
      <c r="L31" s="117"/>
    </row>
    <row r="32" spans="1:12" ht="36.65" customHeight="1">
      <c r="A32" s="309" t="s">
        <v>37</v>
      </c>
      <c r="B32" s="309"/>
      <c r="C32" s="309"/>
      <c r="D32" s="195"/>
      <c r="E32" s="135"/>
      <c r="F32" s="196"/>
      <c r="G32" s="196"/>
      <c r="H32" s="196"/>
      <c r="I32" s="196"/>
      <c r="J32" s="196"/>
      <c r="K32" s="196"/>
      <c r="L32" s="135"/>
    </row>
    <row r="33" spans="1:60" ht="21.75" customHeight="1">
      <c r="A33" s="198" t="s">
        <v>38</v>
      </c>
      <c r="B33" s="197"/>
      <c r="C33" s="197"/>
      <c r="D33" s="195"/>
      <c r="E33" s="135"/>
      <c r="F33" s="196"/>
      <c r="G33" s="196"/>
      <c r="H33" s="196"/>
      <c r="I33" s="196"/>
      <c r="J33" s="196"/>
      <c r="K33" s="196"/>
      <c r="L33" s="135"/>
    </row>
    <row r="38" spans="1:60">
      <c r="A38" s="36" t="s">
        <v>39</v>
      </c>
    </row>
    <row r="39" spans="1:60">
      <c r="O39" s="231">
        <v>1</v>
      </c>
      <c r="P39" s="231">
        <v>2</v>
      </c>
      <c r="Q39" s="231">
        <v>3</v>
      </c>
      <c r="R39" s="231">
        <v>4</v>
      </c>
      <c r="S39" s="231">
        <v>5</v>
      </c>
      <c r="T39" s="231">
        <v>6</v>
      </c>
      <c r="U39" s="231">
        <v>7</v>
      </c>
      <c r="V39" s="231">
        <v>8</v>
      </c>
      <c r="W39" s="231">
        <v>9</v>
      </c>
      <c r="X39" s="231">
        <v>10</v>
      </c>
      <c r="Y39" s="231">
        <v>11</v>
      </c>
      <c r="Z39" s="231">
        <v>12</v>
      </c>
      <c r="AA39" s="231">
        <v>13</v>
      </c>
      <c r="AB39" s="231">
        <v>14</v>
      </c>
      <c r="AC39" s="231">
        <v>15</v>
      </c>
      <c r="AD39" s="231">
        <v>16</v>
      </c>
      <c r="AE39" s="231">
        <v>17</v>
      </c>
      <c r="AF39" s="231">
        <v>18</v>
      </c>
      <c r="AG39" s="231">
        <v>19</v>
      </c>
      <c r="AH39" s="231">
        <v>20</v>
      </c>
      <c r="AI39" s="231">
        <v>21</v>
      </c>
      <c r="AJ39" s="231">
        <v>22</v>
      </c>
      <c r="AK39" s="231">
        <v>23</v>
      </c>
      <c r="AL39" s="231">
        <v>24</v>
      </c>
      <c r="AM39" s="231">
        <v>25</v>
      </c>
      <c r="AN39" s="231">
        <v>26</v>
      </c>
      <c r="AO39" s="231">
        <v>27</v>
      </c>
      <c r="AP39" s="231">
        <v>28</v>
      </c>
      <c r="AQ39" s="231">
        <v>29</v>
      </c>
      <c r="AR39" s="231">
        <v>30</v>
      </c>
      <c r="AS39" s="231">
        <v>31</v>
      </c>
      <c r="AT39" s="231">
        <v>32</v>
      </c>
      <c r="AU39" s="231">
        <v>33</v>
      </c>
      <c r="AV39" s="231">
        <v>34</v>
      </c>
      <c r="AW39" s="231">
        <v>35</v>
      </c>
      <c r="AX39" s="231">
        <v>36</v>
      </c>
      <c r="AY39" s="231">
        <v>37</v>
      </c>
      <c r="AZ39" s="231">
        <v>38</v>
      </c>
      <c r="BA39" s="231">
        <v>39</v>
      </c>
      <c r="BB39" s="231">
        <v>40</v>
      </c>
      <c r="BC39" s="231">
        <v>41</v>
      </c>
      <c r="BD39" s="231">
        <v>42</v>
      </c>
      <c r="BE39" s="231">
        <v>43</v>
      </c>
      <c r="BF39" s="231">
        <v>44</v>
      </c>
      <c r="BG39" s="231">
        <v>45</v>
      </c>
    </row>
    <row r="40" spans="1:60">
      <c r="M40" s="231" t="s">
        <v>40</v>
      </c>
      <c r="N40" s="231" t="s">
        <v>41</v>
      </c>
      <c r="O40" s="232">
        <f>'Option 1'!E17</f>
        <v>2024</v>
      </c>
      <c r="P40" s="233"/>
      <c r="Q40" s="233"/>
      <c r="R40" s="233"/>
      <c r="S40" s="233"/>
      <c r="T40" s="233"/>
      <c r="U40" s="233"/>
      <c r="V40" s="233"/>
      <c r="W40" s="233"/>
      <c r="X40" s="233">
        <f>'Option 1'!N17</f>
        <v>2033</v>
      </c>
      <c r="Y40" s="233"/>
      <c r="Z40" s="233"/>
      <c r="AA40" s="233"/>
      <c r="AB40" s="233"/>
      <c r="AC40" s="233"/>
      <c r="AD40" s="233"/>
      <c r="AE40" s="232"/>
      <c r="AF40" s="233"/>
      <c r="AG40" s="233"/>
      <c r="AH40" s="233">
        <f>'Option 1'!X17</f>
        <v>2043</v>
      </c>
      <c r="AI40" s="233"/>
      <c r="AJ40" s="233"/>
      <c r="AK40" s="233"/>
      <c r="AL40" s="233"/>
      <c r="AM40" s="232"/>
      <c r="AN40" s="233"/>
      <c r="AO40" s="233"/>
      <c r="AP40" s="233"/>
      <c r="AQ40" s="233"/>
      <c r="AR40" s="233">
        <f>'Option 1'!AH17</f>
        <v>2053</v>
      </c>
      <c r="AS40" s="233"/>
      <c r="AT40" s="233"/>
      <c r="AU40" s="232"/>
      <c r="AV40" s="233"/>
      <c r="AW40" s="233"/>
      <c r="AX40" s="233"/>
      <c r="AY40" s="233"/>
      <c r="AZ40" s="233"/>
      <c r="BA40" s="233"/>
      <c r="BB40" s="233"/>
      <c r="BC40" s="233"/>
      <c r="BD40" s="233"/>
      <c r="BE40" s="233"/>
      <c r="BF40" s="233"/>
      <c r="BG40" s="233">
        <f>'Option 1'!AW17</f>
        <v>2068</v>
      </c>
      <c r="BH40" s="232"/>
    </row>
    <row r="41" spans="1:60">
      <c r="L41" s="36">
        <f>RANK(M41,$M$41:$M$44,0)+COUNTIF($M$41:M41,M41)-1</f>
        <v>1</v>
      </c>
      <c r="M41" s="231">
        <f>SUM('Option 1'!$E$23:$I$23)</f>
        <v>-3.4872783427792591</v>
      </c>
      <c r="N41" s="231" t="str">
        <f>B27</f>
        <v>Upgrade substations with key measures</v>
      </c>
      <c r="O41" s="231">
        <f>'Option 1'!E$87</f>
        <v>-0.18928722775337431</v>
      </c>
      <c r="P41" s="231">
        <f>'Option 1'!F$87</f>
        <v>-0.32313659826249802</v>
      </c>
      <c r="Q41" s="231">
        <f>'Option 1'!G$87</f>
        <v>-0.40140713254107063</v>
      </c>
      <c r="R41" s="231">
        <f>'Option 1'!H$87</f>
        <v>-0.50258214460313555</v>
      </c>
      <c r="S41" s="231">
        <f>'Option 1'!I$87</f>
        <v>-0.70588468842797425</v>
      </c>
      <c r="T41" s="231">
        <f>'Option 1'!J$87</f>
        <v>-0.52268757163012058</v>
      </c>
      <c r="U41" s="231">
        <f>'Option 1'!K$87</f>
        <v>-0.29993675848455353</v>
      </c>
      <c r="V41" s="231">
        <f>'Option 1'!L$87</f>
        <v>-5.4582698165170557E-2</v>
      </c>
      <c r="W41" s="231">
        <f>'Option 1'!M$87</f>
        <v>0.20881729518368639</v>
      </c>
      <c r="X41" s="231">
        <f>'Option 1'!N$87</f>
        <v>0.49120123589652398</v>
      </c>
      <c r="Y41" s="231">
        <f>'Option 1'!O$87</f>
        <v>0.78839454135639264</v>
      </c>
      <c r="Z41" s="231">
        <f>'Option 1'!P$87</f>
        <v>1.1013496055067717</v>
      </c>
      <c r="AA41" s="231">
        <f>'Option 1'!Q$87</f>
        <v>1.4262432967537606</v>
      </c>
      <c r="AB41" s="231">
        <f>'Option 1'!R$87</f>
        <v>1.7640358151785103</v>
      </c>
      <c r="AC41" s="231">
        <f>'Option 1'!S$87</f>
        <v>2.1112267027591196</v>
      </c>
      <c r="AD41" s="231">
        <f>'Option 1'!T$87</f>
        <v>2.4687782370125655</v>
      </c>
      <c r="AE41" s="231">
        <f>'Option 1'!U$87</f>
        <v>2.8334861621702787</v>
      </c>
      <c r="AF41" s="231">
        <f>'Option 1'!V$87</f>
        <v>3.2063098637021095</v>
      </c>
      <c r="AG41" s="231">
        <f>'Option 1'!W$87</f>
        <v>3.5843169412628497</v>
      </c>
      <c r="AH41" s="231">
        <f>'Option 1'!X$87</f>
        <v>3.9684596002536487</v>
      </c>
      <c r="AI41" s="231">
        <f>'Option 1'!Y$87</f>
        <v>4.3560549058735214</v>
      </c>
      <c r="AJ41" s="231">
        <f>'Option 1'!Z$87</f>
        <v>4.7480442062620858</v>
      </c>
      <c r="AK41" s="231">
        <f>'Option 1'!AA$87</f>
        <v>5.141973444719766</v>
      </c>
      <c r="AL41" s="231">
        <f>'Option 1'!AB$87</f>
        <v>5.5387699816397227</v>
      </c>
      <c r="AM41" s="231">
        <f>'Option 1'!AC$87</f>
        <v>5.9361897109259019</v>
      </c>
      <c r="AN41" s="231">
        <f>'Option 1'!AD$87</f>
        <v>6.3577342074778915</v>
      </c>
      <c r="AO41" s="231">
        <f>'Option 1'!AE$87</f>
        <v>6.4283268145684032</v>
      </c>
      <c r="AP41" s="231">
        <f>'Option 1'!AF$87</f>
        <v>6.4956289906097391</v>
      </c>
      <c r="AQ41" s="231">
        <f>'Option 1'!AG$87</f>
        <v>6.5597825506135221</v>
      </c>
      <c r="AR41" s="231">
        <f>'Option 1'!AH$87</f>
        <v>6.6209234810123609</v>
      </c>
      <c r="AS41" s="231">
        <f>'Option 1'!AI$87</f>
        <v>6.6791821716906146</v>
      </c>
      <c r="AT41" s="231">
        <f>'Option 1'!AJ$87</f>
        <v>6.734953063586067</v>
      </c>
      <c r="AU41" s="231">
        <f>'Option 1'!AK$87</f>
        <v>6.7883316540530085</v>
      </c>
      <c r="AV41" s="231">
        <f>'Option 1'!AL$87</f>
        <v>6.8394099879831121</v>
      </c>
      <c r="AW41" s="231">
        <f>'Option 1'!AM$87</f>
        <v>6.8882767779058867</v>
      </c>
      <c r="AX41" s="231">
        <f>'Option 1'!AN$87</f>
        <v>6.9350175200218382</v>
      </c>
      <c r="AY41" s="231">
        <f>'Option 1'!AO$87</f>
        <v>6.9797146063033777</v>
      </c>
      <c r="AZ41" s="231">
        <f>'Option 1'!AP$87</f>
        <v>7.0224474327941113</v>
      </c>
      <c r="BA41" s="231">
        <f>'Option 1'!AQ$87</f>
        <v>7.0632925042328631</v>
      </c>
      <c r="BB41" s="231">
        <f>'Option 1'!AR$87</f>
        <v>7.1023235351246488</v>
      </c>
      <c r="BC41" s="231">
        <f>'Option 1'!AS$87</f>
        <v>7.139611547376818</v>
      </c>
      <c r="BD41" s="231">
        <f>'Option 1'!AT$87</f>
        <v>7.1752249646147135</v>
      </c>
      <c r="BE41" s="231">
        <f>'Option 1'!AU$87</f>
        <v>7.2092297032874404</v>
      </c>
      <c r="BF41" s="231">
        <f>'Option 1'!AV$87</f>
        <v>7.2416892606707197</v>
      </c>
      <c r="BG41" s="231">
        <f>'Option 1'!AW$87</f>
        <v>7.2726647998702942</v>
      </c>
    </row>
    <row r="42" spans="1:60">
      <c r="L42" s="36">
        <f>RANK(M42,$M$41:$M$44,0)+COUNTIF($M$41:M42,M42)-1</f>
        <v>2</v>
      </c>
      <c r="M42" s="231">
        <f>SUM('Option 2'!$E$23:$I$23)</f>
        <v>-3.5684583427792598</v>
      </c>
      <c r="N42" s="231" t="str">
        <f>B28</f>
        <v>Upgrade substations with key and additional measures</v>
      </c>
      <c r="O42" s="231">
        <f>'Option 2'!E$87</f>
        <v>-0.1921490733266196</v>
      </c>
      <c r="P42" s="231">
        <f>'Option 2'!F$87</f>
        <v>-0.27676611628454795</v>
      </c>
      <c r="Q42" s="231">
        <f>'Option 2'!G$87</f>
        <v>-0.25685208925201064</v>
      </c>
      <c r="R42" s="231">
        <f>'Option 2'!H$87</f>
        <v>-0.21932931944691747</v>
      </c>
      <c r="S42" s="231">
        <f>'Option 2'!I$87</f>
        <v>-0.20549487841283917</v>
      </c>
      <c r="T42" s="231">
        <f>'Option 2'!J$87</f>
        <v>0.35177093704206597</v>
      </c>
      <c r="U42" s="231">
        <f>'Option 2'!K$87</f>
        <v>0.99170750142063913</v>
      </c>
      <c r="V42" s="231">
        <f>'Option 2'!L$87</f>
        <v>1.6783862524831652</v>
      </c>
      <c r="W42" s="231">
        <f>'Option 2'!M$87</f>
        <v>2.401994328994224</v>
      </c>
      <c r="X42" s="231">
        <f>'Option 2'!N$87</f>
        <v>3.1643086916007777</v>
      </c>
      <c r="Y42" s="231">
        <f>'Option 2'!O$87</f>
        <v>3.9563578876224241</v>
      </c>
      <c r="Z42" s="231">
        <f>'Option 2'!P$87</f>
        <v>4.7799825428032143</v>
      </c>
      <c r="AA42" s="231">
        <f>'Option 2'!Q$87</f>
        <v>5.6269826468232864</v>
      </c>
      <c r="AB42" s="231">
        <f>'Option 2'!R$87</f>
        <v>6.4992447602662491</v>
      </c>
      <c r="AC42" s="231">
        <f>'Option 2'!S$87</f>
        <v>7.3892760301929696</v>
      </c>
      <c r="AD42" s="231">
        <f>'Option 2'!T$87</f>
        <v>8.2989933917134611</v>
      </c>
      <c r="AE42" s="231">
        <f>'Option 2'!U$87</f>
        <v>9.2215520928878618</v>
      </c>
      <c r="AF42" s="231">
        <f>'Option 2'!V$87</f>
        <v>10.158885836583195</v>
      </c>
      <c r="AG42" s="231">
        <f>'Option 2'!W$87</f>
        <v>11.104743726960567</v>
      </c>
      <c r="AH42" s="231">
        <f>'Option 2'!X$87</f>
        <v>12.061064384615488</v>
      </c>
      <c r="AI42" s="231">
        <f>'Option 2'!Y$87</f>
        <v>13.022140952032366</v>
      </c>
      <c r="AJ42" s="231">
        <f>'Option 2'!Z$87</f>
        <v>13.989906695365432</v>
      </c>
      <c r="AK42" s="231">
        <f>'Option 2'!AA$87</f>
        <v>14.95915305061755</v>
      </c>
      <c r="AL42" s="231">
        <f>'Option 2'!AB$87</f>
        <v>15.931799072690591</v>
      </c>
      <c r="AM42" s="231">
        <f>'Option 2'!AC$87</f>
        <v>16.30150105498014</v>
      </c>
      <c r="AN42" s="231">
        <f>'Option 2'!AD$87</f>
        <v>17.295929972389025</v>
      </c>
      <c r="AO42" s="231">
        <f>'Option 2'!AE$87</f>
        <v>17.542299670675362</v>
      </c>
      <c r="AP42" s="231">
        <f>'Option 2'!AF$87</f>
        <v>17.776919363469467</v>
      </c>
      <c r="AQ42" s="231">
        <f>'Option 2'!AG$87</f>
        <v>18.000302000914878</v>
      </c>
      <c r="AR42" s="231">
        <f>'Option 2'!AH$87</f>
        <v>18.212939277600817</v>
      </c>
      <c r="AS42" s="231">
        <f>'Option 2'!AI$87</f>
        <v>18.415302483551464</v>
      </c>
      <c r="AT42" s="231">
        <f>'Option 2'!AJ$87</f>
        <v>18.60877798623136</v>
      </c>
      <c r="AU42" s="231">
        <f>'Option 2'!AK$87</f>
        <v>18.793711843871041</v>
      </c>
      <c r="AV42" s="231">
        <f>'Option 2'!AL$87</f>
        <v>18.970437495730636</v>
      </c>
      <c r="AW42" s="231">
        <f>'Option 2'!AM$87</f>
        <v>19.139276203611761</v>
      </c>
      <c r="AX42" s="231">
        <f>'Option 2'!AN$87</f>
        <v>19.300537478355398</v>
      </c>
      <c r="AY42" s="231">
        <f>'Option 2'!AO$87</f>
        <v>19.454519491825817</v>
      </c>
      <c r="AZ42" s="231">
        <f>'Option 2'!AP$87</f>
        <v>19.601509474864205</v>
      </c>
      <c r="BA42" s="231">
        <f>'Option 2'!AQ$87</f>
        <v>19.741784101679794</v>
      </c>
      <c r="BB42" s="231">
        <f>'Option 2'!AR$87</f>
        <v>19.875609861130947</v>
      </c>
      <c r="BC42" s="231">
        <f>'Option 2'!AS$87</f>
        <v>20.003243415333777</v>
      </c>
      <c r="BD42" s="231">
        <f>'Option 2'!AT$87</f>
        <v>20.124931946021569</v>
      </c>
      <c r="BE42" s="231">
        <f>'Option 2'!AU$87</f>
        <v>20.24091348906429</v>
      </c>
      <c r="BF42" s="231">
        <f>'Option 2'!AV$87</f>
        <v>20.351417257544082</v>
      </c>
      <c r="BG42" s="231">
        <f>'Option 2'!AW$87</f>
        <v>20.456663953769599</v>
      </c>
    </row>
    <row r="46" spans="1:60">
      <c r="O46" s="234">
        <f t="shared" ref="O46:BG46" si="0">O40</f>
        <v>2024</v>
      </c>
      <c r="P46" s="234">
        <f t="shared" si="0"/>
        <v>0</v>
      </c>
      <c r="Q46" s="234">
        <f t="shared" si="0"/>
        <v>0</v>
      </c>
      <c r="R46" s="234">
        <f t="shared" si="0"/>
        <v>0</v>
      </c>
      <c r="S46" s="234">
        <f t="shared" si="0"/>
        <v>0</v>
      </c>
      <c r="T46" s="234">
        <f t="shared" si="0"/>
        <v>0</v>
      </c>
      <c r="U46" s="234">
        <f t="shared" si="0"/>
        <v>0</v>
      </c>
      <c r="V46" s="234">
        <f t="shared" si="0"/>
        <v>0</v>
      </c>
      <c r="W46" s="234">
        <f t="shared" si="0"/>
        <v>0</v>
      </c>
      <c r="X46" s="234">
        <f t="shared" si="0"/>
        <v>2033</v>
      </c>
      <c r="Y46" s="234">
        <f t="shared" si="0"/>
        <v>0</v>
      </c>
      <c r="Z46" s="234">
        <f t="shared" si="0"/>
        <v>0</v>
      </c>
      <c r="AA46" s="234">
        <f t="shared" si="0"/>
        <v>0</v>
      </c>
      <c r="AB46" s="234">
        <f t="shared" si="0"/>
        <v>0</v>
      </c>
      <c r="AC46" s="234">
        <f t="shared" si="0"/>
        <v>0</v>
      </c>
      <c r="AD46" s="234">
        <f t="shared" si="0"/>
        <v>0</v>
      </c>
      <c r="AE46" s="234">
        <f t="shared" si="0"/>
        <v>0</v>
      </c>
      <c r="AF46" s="234">
        <f t="shared" si="0"/>
        <v>0</v>
      </c>
      <c r="AG46" s="234">
        <f t="shared" si="0"/>
        <v>0</v>
      </c>
      <c r="AH46" s="234">
        <f t="shared" si="0"/>
        <v>2043</v>
      </c>
      <c r="AI46" s="234">
        <f t="shared" si="0"/>
        <v>0</v>
      </c>
      <c r="AJ46" s="234">
        <f t="shared" si="0"/>
        <v>0</v>
      </c>
      <c r="AK46" s="234">
        <f t="shared" si="0"/>
        <v>0</v>
      </c>
      <c r="AL46" s="234">
        <f t="shared" si="0"/>
        <v>0</v>
      </c>
      <c r="AM46" s="234">
        <f t="shared" si="0"/>
        <v>0</v>
      </c>
      <c r="AN46" s="234">
        <f t="shared" si="0"/>
        <v>0</v>
      </c>
      <c r="AO46" s="234">
        <f t="shared" si="0"/>
        <v>0</v>
      </c>
      <c r="AP46" s="234">
        <f t="shared" si="0"/>
        <v>0</v>
      </c>
      <c r="AQ46" s="234">
        <f t="shared" si="0"/>
        <v>0</v>
      </c>
      <c r="AR46" s="234">
        <f t="shared" si="0"/>
        <v>2053</v>
      </c>
      <c r="AS46" s="234">
        <f t="shared" si="0"/>
        <v>0</v>
      </c>
      <c r="AT46" s="234">
        <f t="shared" si="0"/>
        <v>0</v>
      </c>
      <c r="AU46" s="234">
        <f t="shared" si="0"/>
        <v>0</v>
      </c>
      <c r="AV46" s="234">
        <f t="shared" si="0"/>
        <v>0</v>
      </c>
      <c r="AW46" s="234">
        <f t="shared" si="0"/>
        <v>0</v>
      </c>
      <c r="AX46" s="234">
        <f t="shared" si="0"/>
        <v>0</v>
      </c>
      <c r="AY46" s="234">
        <f t="shared" si="0"/>
        <v>0</v>
      </c>
      <c r="AZ46" s="234">
        <f t="shared" si="0"/>
        <v>0</v>
      </c>
      <c r="BA46" s="234">
        <f t="shared" si="0"/>
        <v>0</v>
      </c>
      <c r="BB46" s="234">
        <f t="shared" si="0"/>
        <v>0</v>
      </c>
      <c r="BC46" s="234">
        <f t="shared" si="0"/>
        <v>0</v>
      </c>
      <c r="BD46" s="234">
        <f t="shared" si="0"/>
        <v>0</v>
      </c>
      <c r="BE46" s="234">
        <f t="shared" si="0"/>
        <v>0</v>
      </c>
      <c r="BF46" s="234">
        <f t="shared" si="0"/>
        <v>0</v>
      </c>
      <c r="BG46" s="234">
        <f t="shared" si="0"/>
        <v>2068</v>
      </c>
    </row>
    <row r="47" spans="1:60">
      <c r="M47" s="231">
        <v>1</v>
      </c>
      <c r="N47" s="231" t="str">
        <f>"Do Minimum ("&amp;INDEX(N41:N44,MATCH(M47,L41:L44,0))&amp;")"</f>
        <v>Do Minimum (Upgrade substations with key measures)</v>
      </c>
      <c r="O47" s="231">
        <v>0</v>
      </c>
      <c r="P47" s="231">
        <v>0</v>
      </c>
      <c r="Q47" s="231">
        <v>0</v>
      </c>
      <c r="R47" s="231">
        <v>0</v>
      </c>
      <c r="S47" s="231">
        <v>0</v>
      </c>
      <c r="T47" s="231">
        <v>0</v>
      </c>
      <c r="U47" s="231">
        <v>0</v>
      </c>
      <c r="V47" s="231">
        <v>0</v>
      </c>
      <c r="W47" s="231">
        <v>0</v>
      </c>
      <c r="X47" s="231">
        <v>0</v>
      </c>
      <c r="Y47" s="231">
        <v>0</v>
      </c>
      <c r="Z47" s="231">
        <v>0</v>
      </c>
      <c r="AA47" s="231">
        <v>0</v>
      </c>
      <c r="AB47" s="231">
        <v>0</v>
      </c>
      <c r="AC47" s="231">
        <v>0</v>
      </c>
      <c r="AD47" s="231">
        <v>0</v>
      </c>
      <c r="AE47" s="231">
        <v>0</v>
      </c>
      <c r="AF47" s="231">
        <v>0</v>
      </c>
      <c r="AG47" s="231">
        <v>0</v>
      </c>
      <c r="AH47" s="231">
        <v>0</v>
      </c>
      <c r="AI47" s="231">
        <v>0</v>
      </c>
      <c r="AJ47" s="231">
        <v>0</v>
      </c>
      <c r="AK47" s="231">
        <v>0</v>
      </c>
      <c r="AL47" s="231">
        <v>0</v>
      </c>
      <c r="AM47" s="231">
        <v>0</v>
      </c>
      <c r="AN47" s="231">
        <v>0</v>
      </c>
      <c r="AO47" s="231">
        <v>0</v>
      </c>
      <c r="AP47" s="231">
        <v>0</v>
      </c>
      <c r="AQ47" s="231">
        <v>0</v>
      </c>
      <c r="AR47" s="231">
        <v>0</v>
      </c>
      <c r="AS47" s="231">
        <v>0</v>
      </c>
      <c r="AT47" s="231">
        <v>0</v>
      </c>
      <c r="AU47" s="231">
        <v>0</v>
      </c>
      <c r="AV47" s="231">
        <v>0</v>
      </c>
      <c r="AW47" s="231">
        <v>0</v>
      </c>
      <c r="AX47" s="231">
        <v>0</v>
      </c>
      <c r="AY47" s="231">
        <v>0</v>
      </c>
      <c r="AZ47" s="231">
        <v>0</v>
      </c>
      <c r="BA47" s="231">
        <v>0</v>
      </c>
      <c r="BB47" s="231">
        <v>0</v>
      </c>
      <c r="BC47" s="231">
        <v>0</v>
      </c>
      <c r="BD47" s="231">
        <v>0</v>
      </c>
      <c r="BE47" s="231">
        <v>0</v>
      </c>
      <c r="BF47" s="231">
        <v>0</v>
      </c>
      <c r="BG47" s="231">
        <v>0</v>
      </c>
    </row>
    <row r="48" spans="1:60">
      <c r="M48" s="231">
        <v>2</v>
      </c>
      <c r="N48" s="231" t="str">
        <f>INDEX(N$41:N$44,MATCH($M48,$L$41:$L$43,0))</f>
        <v>Upgrade substations with key and additional measures</v>
      </c>
      <c r="O48" s="231">
        <f t="shared" ref="O48:BG48" si="1">INDEX(O$41:O$44,MATCH($M48,$L$41:$L$44,0))-INDEX(O$41:O$44,MATCH($M$47,$L$41:$L$44,0))</f>
        <v>-2.8618455732452863E-3</v>
      </c>
      <c r="P48" s="231">
        <f t="shared" si="1"/>
        <v>4.6370481977950073E-2</v>
      </c>
      <c r="Q48" s="231">
        <f t="shared" si="1"/>
        <v>0.14455504328905999</v>
      </c>
      <c r="R48" s="231">
        <f t="shared" si="1"/>
        <v>0.28325282515621808</v>
      </c>
      <c r="S48" s="231">
        <f t="shared" si="1"/>
        <v>0.50038981001513505</v>
      </c>
      <c r="T48" s="231">
        <f t="shared" si="1"/>
        <v>0.87445850867218655</v>
      </c>
      <c r="U48" s="231">
        <f t="shared" si="1"/>
        <v>1.2916442599051927</v>
      </c>
      <c r="V48" s="231">
        <f t="shared" si="1"/>
        <v>1.7329689506483357</v>
      </c>
      <c r="W48" s="231">
        <f t="shared" si="1"/>
        <v>2.1931770338105379</v>
      </c>
      <c r="X48" s="231">
        <f t="shared" si="1"/>
        <v>2.6731074557042538</v>
      </c>
      <c r="Y48" s="231">
        <f t="shared" si="1"/>
        <v>3.1679633462660313</v>
      </c>
      <c r="Z48" s="231">
        <f t="shared" si="1"/>
        <v>3.6786329372964426</v>
      </c>
      <c r="AA48" s="231">
        <f t="shared" si="1"/>
        <v>4.2007393500695258</v>
      </c>
      <c r="AB48" s="231">
        <f t="shared" si="1"/>
        <v>4.7352089450877388</v>
      </c>
      <c r="AC48" s="231">
        <f t="shared" si="1"/>
        <v>5.27804932743385</v>
      </c>
      <c r="AD48" s="231">
        <f t="shared" si="1"/>
        <v>5.8302151547008956</v>
      </c>
      <c r="AE48" s="231">
        <f t="shared" si="1"/>
        <v>6.3880659307175831</v>
      </c>
      <c r="AF48" s="231">
        <f t="shared" si="1"/>
        <v>6.9525759728810854</v>
      </c>
      <c r="AG48" s="231">
        <f t="shared" si="1"/>
        <v>7.5204267856977172</v>
      </c>
      <c r="AH48" s="231">
        <f t="shared" si="1"/>
        <v>8.0926047843618392</v>
      </c>
      <c r="AI48" s="231">
        <f t="shared" si="1"/>
        <v>8.6660860461588456</v>
      </c>
      <c r="AJ48" s="231">
        <f t="shared" si="1"/>
        <v>9.2418624891033474</v>
      </c>
      <c r="AK48" s="231">
        <f t="shared" si="1"/>
        <v>9.8171796058977847</v>
      </c>
      <c r="AL48" s="231">
        <f t="shared" si="1"/>
        <v>10.393029091050868</v>
      </c>
      <c r="AM48" s="231">
        <f t="shared" si="1"/>
        <v>10.365311344054238</v>
      </c>
      <c r="AN48" s="231">
        <f t="shared" si="1"/>
        <v>10.938195764911134</v>
      </c>
      <c r="AO48" s="231">
        <f t="shared" si="1"/>
        <v>11.113972856106958</v>
      </c>
      <c r="AP48" s="231">
        <f t="shared" si="1"/>
        <v>11.281290372859729</v>
      </c>
      <c r="AQ48" s="231">
        <f t="shared" si="1"/>
        <v>11.440519450301355</v>
      </c>
      <c r="AR48" s="231">
        <f t="shared" si="1"/>
        <v>11.592015796588456</v>
      </c>
      <c r="AS48" s="231">
        <f t="shared" si="1"/>
        <v>11.73612031186085</v>
      </c>
      <c r="AT48" s="231">
        <f t="shared" si="1"/>
        <v>11.873824922645293</v>
      </c>
      <c r="AU48" s="231">
        <f t="shared" si="1"/>
        <v>12.005380189818032</v>
      </c>
      <c r="AV48" s="231">
        <f t="shared" si="1"/>
        <v>12.131027507747524</v>
      </c>
      <c r="AW48" s="231">
        <f t="shared" si="1"/>
        <v>12.250999425705874</v>
      </c>
      <c r="AX48" s="231">
        <f t="shared" si="1"/>
        <v>12.365519958333561</v>
      </c>
      <c r="AY48" s="231">
        <f t="shared" si="1"/>
        <v>12.474804885522438</v>
      </c>
      <c r="AZ48" s="231">
        <f t="shared" si="1"/>
        <v>12.579062042070094</v>
      </c>
      <c r="BA48" s="231">
        <f t="shared" si="1"/>
        <v>12.678491597446932</v>
      </c>
      <c r="BB48" s="231">
        <f t="shared" si="1"/>
        <v>12.773286326006298</v>
      </c>
      <c r="BC48" s="231">
        <f t="shared" si="1"/>
        <v>12.863631867956959</v>
      </c>
      <c r="BD48" s="231">
        <f t="shared" si="1"/>
        <v>12.949706981406855</v>
      </c>
      <c r="BE48" s="231">
        <f t="shared" si="1"/>
        <v>13.031683785776849</v>
      </c>
      <c r="BF48" s="231">
        <f t="shared" si="1"/>
        <v>13.109727996873362</v>
      </c>
      <c r="BG48" s="231">
        <f t="shared" si="1"/>
        <v>13.183999153899304</v>
      </c>
    </row>
    <row r="59" spans="1:23" ht="36.65" customHeight="1">
      <c r="A59" s="310" t="s">
        <v>42</v>
      </c>
      <c r="B59" s="310"/>
      <c r="C59" s="310"/>
      <c r="D59" s="195"/>
      <c r="E59" s="135"/>
      <c r="F59" s="196"/>
      <c r="G59" s="196"/>
      <c r="H59" s="196"/>
      <c r="I59" s="196"/>
      <c r="J59" s="196"/>
      <c r="K59" s="196"/>
      <c r="L59" s="135"/>
    </row>
    <row r="60" spans="1:23" ht="21.75" customHeight="1">
      <c r="A60" s="198" t="s">
        <v>43</v>
      </c>
      <c r="B60" s="197"/>
      <c r="C60" s="197"/>
      <c r="D60" s="195"/>
      <c r="E60" s="135"/>
      <c r="F60" s="196"/>
      <c r="G60" s="196"/>
      <c r="H60" s="196"/>
      <c r="I60" s="196"/>
      <c r="J60" s="196"/>
      <c r="K60" s="196"/>
      <c r="L60" s="135"/>
    </row>
    <row r="61" spans="1:23">
      <c r="O61" s="231" t="s">
        <v>44</v>
      </c>
      <c r="P61" s="231" t="s">
        <v>45</v>
      </c>
      <c r="Q61" s="231" t="s">
        <v>46</v>
      </c>
      <c r="R61" s="231" t="s">
        <v>47</v>
      </c>
      <c r="S61" s="231" t="s">
        <v>48</v>
      </c>
      <c r="T61" s="231" t="s">
        <v>49</v>
      </c>
      <c r="U61" s="231" t="s">
        <v>50</v>
      </c>
      <c r="V61" s="231" t="s">
        <v>51</v>
      </c>
      <c r="W61" s="231" t="s">
        <v>52</v>
      </c>
    </row>
    <row r="62" spans="1:23">
      <c r="N62" s="231" t="str">
        <f>B27</f>
        <v>Upgrade substations with key measures</v>
      </c>
      <c r="O62" s="235">
        <f>SUMPRODUCT('Option 1'!$E$30:$AW$30,'Option 1'!$E$84:$AW$84)</f>
        <v>7.4832867188473697</v>
      </c>
      <c r="P62" s="235">
        <f>SUMPRODUCT('Option 1'!$E$71:$AW$71,'Option 1'!$E$84:$AW$84)</f>
        <v>0</v>
      </c>
      <c r="Q62" s="235">
        <f>SUMPRODUCT('Option 1'!$E$72:$AW$72,'Option 1'!$E$84:$AW$84)</f>
        <v>0</v>
      </c>
      <c r="R62" s="235">
        <f>SUMPRODUCT('Option 1'!$E$73:$AW$73,'Option 1'!$E$84:$AW$84)</f>
        <v>0</v>
      </c>
      <c r="S62" s="235">
        <f>SUMPRODUCT('Option 1'!$E$74:$AW$74,'Option 1'!$E$84:$AW$84)</f>
        <v>0</v>
      </c>
      <c r="T62" s="235">
        <f>SUMPRODUCT('Option 1'!$E$75:$AW$75,'Option 1'!$E$84:$AW$84)</f>
        <v>5.5960718682747261</v>
      </c>
      <c r="U62" s="235">
        <f>SUMPRODUCT('Option 1'!$E$76:$AW$76,'Option 1'!$E$85:$AW$85)</f>
        <v>0</v>
      </c>
      <c r="V62" s="235">
        <f>SUMPRODUCT('Option 1'!$E$77:$AW$77,'Option 1'!$E$85:$AW$85)</f>
        <v>0</v>
      </c>
      <c r="W62" s="235">
        <f>SUMPRODUCT('Option 1'!$E$78:$AW$78,'Option 1'!$E$84:$AW$84)</f>
        <v>0</v>
      </c>
    </row>
    <row r="63" spans="1:23">
      <c r="N63" s="231" t="str">
        <f>B28</f>
        <v>Upgrade substations with key and additional measures</v>
      </c>
      <c r="O63" s="235">
        <f>SUMPRODUCT('Option 2'!$E$30:$AW$30,'Option 2'!$E$84:$AW$84)</f>
        <v>16.21295084721018</v>
      </c>
      <c r="P63" s="235">
        <f>SUMPRODUCT('Option 2'!$E$71:$AW$71,'Option 2'!$E$84:$AW$84)</f>
        <v>0</v>
      </c>
      <c r="Q63" s="235">
        <f>SUMPRODUCT('Option 2'!$E$72:$AW$72,'Option 2'!$E$84:$AW$84)</f>
        <v>0</v>
      </c>
      <c r="R63" s="235">
        <f>SUMPRODUCT('Option 2'!$E$73:$AW$73,'Option 2'!$E$84:$AW$84)</f>
        <v>0</v>
      </c>
      <c r="S63" s="235">
        <f>SUMPRODUCT('Option 2'!$E$74:$AW$74,'Option 2'!$E$84:$AW$84)</f>
        <v>0</v>
      </c>
      <c r="T63" s="235">
        <f>SUMPRODUCT('Option 2'!$E$75:$AW$75,'Option 2'!$E$84:$AW$84)</f>
        <v>11.182238180093588</v>
      </c>
      <c r="U63" s="235">
        <f>SUMPRODUCT('Option 2'!$E$76:$AW$76,'Option 2'!$E$85:$AW$85)</f>
        <v>0</v>
      </c>
      <c r="V63" s="235">
        <f>SUMPRODUCT('Option 2'!$E$77:$AW$77,'Option 2'!$E$85:$AW$85)</f>
        <v>0</v>
      </c>
      <c r="W63" s="235">
        <f>SUMPRODUCT('Option 2'!$E$78:$AW$78,'Option 2'!$E$84:$AW$84)</f>
        <v>0</v>
      </c>
    </row>
    <row r="64" spans="1:23">
      <c r="N64" s="231">
        <f>B29</f>
        <v>0</v>
      </c>
      <c r="O64" s="235">
        <f>SUMPRODUCT('Option 3'!$E$30:$AW$30,'Option 3'!$E$84:$AW$84)</f>
        <v>0</v>
      </c>
      <c r="P64" s="235">
        <f>SUMPRODUCT('Option 3'!$E$71:$AW$71,'Option 3'!$E$84:$AW$84)</f>
        <v>0</v>
      </c>
      <c r="Q64" s="235">
        <f>SUMPRODUCT('Option 3'!$E$72:$AW$72,'Option 3'!$E$84:$AW$84)</f>
        <v>0</v>
      </c>
      <c r="R64" s="235">
        <f>SUMPRODUCT('Option 3'!$E$73:$AW$73,'Option 3'!$E$84:$AW$84)</f>
        <v>0</v>
      </c>
      <c r="S64" s="235">
        <f>SUMPRODUCT('Option 3'!$E$74:$AW$74,'Option 3'!$E$84:$AW$84)</f>
        <v>0</v>
      </c>
      <c r="T64" s="235">
        <f>SUMPRODUCT('Option 3'!$E$75:$AW$75,'Option 3'!$E$84:$AW$84)</f>
        <v>0</v>
      </c>
      <c r="U64" s="235">
        <f>SUMPRODUCT('Option 3'!$E$76:$AW$76,'Option 3'!$E$85:$AW$85)</f>
        <v>0</v>
      </c>
      <c r="V64" s="235">
        <f>SUMPRODUCT('Option 3'!$E$77:$AW$77,'Option 3'!$E$85:$AW$85)</f>
        <v>0</v>
      </c>
      <c r="W64" s="235">
        <f>SUMPRODUCT('Option 3'!$E$78:$AW$78,'Option 3'!$E$84:$AW$84)</f>
        <v>0</v>
      </c>
    </row>
    <row r="65" spans="14:23">
      <c r="N65" s="231">
        <f>B30</f>
        <v>0</v>
      </c>
      <c r="O65" s="235">
        <f>SUMPRODUCT('Option 4'!$E$30:$AW$30,'Option 4'!$E$84:$AW$84)</f>
        <v>0</v>
      </c>
      <c r="P65" s="235">
        <f>SUMPRODUCT('Option 4'!$E$71:$AW$71,'Option 4'!$E$84:$AW$84)</f>
        <v>0</v>
      </c>
      <c r="Q65" s="235">
        <f>SUMPRODUCT('Option 4'!$E$72:$AW$72,'Option 4'!$E$84:$AW$84)</f>
        <v>0</v>
      </c>
      <c r="R65" s="235">
        <f>SUMPRODUCT('Option 4'!$E$73:$AW$73,'Option 4'!$E$84:$AW$84)</f>
        <v>0</v>
      </c>
      <c r="S65" s="235">
        <f>SUMPRODUCT('Option 4'!$E$74:$AW$74,'Option 4'!$E$84:$AW$84)</f>
        <v>0</v>
      </c>
      <c r="T65" s="235">
        <f>SUMPRODUCT('Option 4'!$E$75:$AW$75,'Option 4'!$E$84:$AW$84)</f>
        <v>0</v>
      </c>
      <c r="U65" s="235">
        <f>SUMPRODUCT('Option 4'!$E$76:$AW$76,'Option 4'!$E$85:$AW$85)</f>
        <v>0</v>
      </c>
      <c r="V65" s="235">
        <f>SUMPRODUCT('Option 4'!$E$77:$AW$77,'Option 4'!$E$85:$AW$85)</f>
        <v>0</v>
      </c>
      <c r="W65" s="235">
        <f>SUMPRODUCT('Option 4'!$E$78:$AW$78,'Option 4'!$E$84:$AW$84)</f>
        <v>0</v>
      </c>
    </row>
  </sheetData>
  <mergeCells count="29">
    <mergeCell ref="A20:B20"/>
    <mergeCell ref="C20:E20"/>
    <mergeCell ref="A21:B21"/>
    <mergeCell ref="C21:E21"/>
    <mergeCell ref="G25:L25"/>
    <mergeCell ref="A22:B22"/>
    <mergeCell ref="C22:E22"/>
    <mergeCell ref="A25:A26"/>
    <mergeCell ref="B25:B26"/>
    <mergeCell ref="C25:C26"/>
    <mergeCell ref="D25:D26"/>
    <mergeCell ref="E25:E26"/>
    <mergeCell ref="F25:F26"/>
    <mergeCell ref="A32:C32"/>
    <mergeCell ref="A59:C59"/>
    <mergeCell ref="A7:E8"/>
    <mergeCell ref="A10:E10"/>
    <mergeCell ref="A14:B14"/>
    <mergeCell ref="C14:E14"/>
    <mergeCell ref="A15:B15"/>
    <mergeCell ref="C15:E15"/>
    <mergeCell ref="A16:B16"/>
    <mergeCell ref="C16:E16"/>
    <mergeCell ref="A17:B17"/>
    <mergeCell ref="C17:E17"/>
    <mergeCell ref="A18:B18"/>
    <mergeCell ref="C18:E18"/>
    <mergeCell ref="A19:B19"/>
    <mergeCell ref="C19:E19"/>
  </mergeCells>
  <conditionalFormatting sqref="A28:A33">
    <cfRule type="expression" dxfId="11" priority="34">
      <formula>$C28="adopted"</formula>
    </cfRule>
  </conditionalFormatting>
  <conditionalFormatting sqref="A59:A60">
    <cfRule type="expression" dxfId="10" priority="5">
      <formula>$C59="adopted"</formula>
    </cfRule>
  </conditionalFormatting>
  <conditionalFormatting sqref="A27:C27">
    <cfRule type="expression" dxfId="9" priority="35">
      <formula>$C27="adopted"</formula>
    </cfRule>
  </conditionalFormatting>
  <conditionalFormatting sqref="B28:C31 E30:J33">
    <cfRule type="expression" dxfId="8" priority="8">
      <formula>$C28="adopted"</formula>
    </cfRule>
  </conditionalFormatting>
  <conditionalFormatting sqref="D27:D33">
    <cfRule type="expression" dxfId="7" priority="6">
      <formula>$C27="adopted"</formula>
    </cfRule>
  </conditionalFormatting>
  <conditionalFormatting sqref="D59:L60">
    <cfRule type="expression" dxfId="6" priority="1">
      <formula>$C59="adopted"</formula>
    </cfRule>
  </conditionalFormatting>
  <conditionalFormatting sqref="E27:K29">
    <cfRule type="expression" dxfId="5" priority="18">
      <formula>$C27="adopted"</formula>
    </cfRule>
  </conditionalFormatting>
  <conditionalFormatting sqref="F27:F33">
    <cfRule type="expression" dxfId="4" priority="9">
      <formula>$C27="adopted"</formula>
    </cfRule>
  </conditionalFormatting>
  <conditionalFormatting sqref="K27:L33">
    <cfRule type="expression" dxfId="3" priority="7">
      <formula>$C27="adopted"</formula>
    </cfRule>
  </conditionalFormatting>
  <dataValidations count="1">
    <dataValidation type="list" allowBlank="1" showInputMessage="1" showErrorMessage="1" sqref="C27:C31" xr:uid="{9563A7F3-FEA2-4D5C-9D49-3CD1CEACC7CD}">
      <formula1>$Z$6:$Z$7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A82E-1857-4111-B694-908A2F2E459D}">
  <sheetPr codeName="Sheet2"/>
  <dimension ref="A1:XFC60"/>
  <sheetViews>
    <sheetView zoomScale="85" zoomScaleNormal="85" workbookViewId="0"/>
  </sheetViews>
  <sheetFormatPr defaultColWidth="0" defaultRowHeight="15" customHeight="1" zeroHeight="1"/>
  <cols>
    <col min="1" max="1" width="62.08203125" style="23" bestFit="1" customWidth="1"/>
    <col min="2" max="2" width="62.08203125" style="23" customWidth="1"/>
    <col min="3" max="3" width="108.08203125" style="23" customWidth="1"/>
    <col min="4" max="45" width="0" style="23" hidden="1" customWidth="1"/>
    <col min="46" max="16383" width="8.08203125" style="23" hidden="1"/>
    <col min="16384" max="16384" width="0" style="23" hidden="1"/>
  </cols>
  <sheetData>
    <row r="1" spans="1:35" s="15" customFormat="1" ht="19.5">
      <c r="A1" s="14" t="s">
        <v>53</v>
      </c>
      <c r="B1" s="14"/>
      <c r="C1" s="2"/>
      <c r="G1" s="16"/>
      <c r="H1" s="16"/>
      <c r="I1" s="16"/>
      <c r="J1" s="16"/>
      <c r="AE1" s="16"/>
    </row>
    <row r="2" spans="1:35" s="15" customFormat="1" ht="19.5">
      <c r="A2" s="14" t="s">
        <v>0</v>
      </c>
      <c r="B2" s="14"/>
      <c r="C2" s="2"/>
    </row>
    <row r="3" spans="1:35" s="15" customFormat="1" ht="13.5">
      <c r="A3" s="17"/>
      <c r="B3" s="17"/>
      <c r="C3" s="2"/>
    </row>
    <row r="4" spans="1:35" s="15" customFormat="1" ht="13.5">
      <c r="A4" s="2"/>
      <c r="B4" s="2"/>
      <c r="C4" s="18"/>
      <c r="AB4" s="19"/>
    </row>
    <row r="5" spans="1:35" s="15" customFormat="1" ht="13.5">
      <c r="A5" s="20" t="s">
        <v>54</v>
      </c>
      <c r="B5" s="20"/>
      <c r="C5" s="21"/>
      <c r="AB5" s="22"/>
      <c r="AC5" s="22"/>
      <c r="AD5" s="22"/>
      <c r="AE5" s="22"/>
      <c r="AF5" s="22"/>
      <c r="AG5" s="22"/>
      <c r="AH5" s="22"/>
      <c r="AI5" s="22"/>
    </row>
    <row r="6" spans="1:35" ht="14.5"/>
    <row r="7" spans="1:35" ht="14.5">
      <c r="A7" s="24" t="s">
        <v>55</v>
      </c>
      <c r="B7" s="24" t="s">
        <v>56</v>
      </c>
      <c r="C7" s="25" t="s">
        <v>57</v>
      </c>
    </row>
    <row r="8" spans="1:35" ht="27.5">
      <c r="A8" s="26">
        <v>44270</v>
      </c>
      <c r="B8" s="27">
        <v>2</v>
      </c>
      <c r="C8" s="28" t="s">
        <v>58</v>
      </c>
    </row>
    <row r="9" spans="1:35" ht="14.5">
      <c r="A9" s="26">
        <v>44270</v>
      </c>
      <c r="B9" s="27">
        <v>2</v>
      </c>
      <c r="C9" s="28" t="s">
        <v>59</v>
      </c>
    </row>
    <row r="10" spans="1:35" ht="14.5">
      <c r="A10" s="26">
        <v>44270</v>
      </c>
      <c r="B10" s="27">
        <v>2</v>
      </c>
      <c r="C10" s="28" t="s">
        <v>60</v>
      </c>
    </row>
    <row r="11" spans="1:35" ht="14.5">
      <c r="A11" s="26">
        <v>44271</v>
      </c>
      <c r="B11" s="27">
        <v>2</v>
      </c>
      <c r="C11" s="29" t="s">
        <v>61</v>
      </c>
    </row>
    <row r="12" spans="1:35" ht="14.5">
      <c r="A12" s="26">
        <v>44271</v>
      </c>
      <c r="B12" s="27">
        <v>2</v>
      </c>
      <c r="C12" s="28" t="s">
        <v>62</v>
      </c>
    </row>
    <row r="13" spans="1:35" ht="14.5">
      <c r="A13" s="26">
        <v>44271</v>
      </c>
      <c r="B13" s="27">
        <v>2</v>
      </c>
      <c r="C13" s="28" t="s">
        <v>63</v>
      </c>
    </row>
    <row r="14" spans="1:35" ht="16.5" customHeight="1">
      <c r="A14" s="26">
        <v>44271</v>
      </c>
      <c r="B14" s="27">
        <v>2</v>
      </c>
      <c r="C14" s="28" t="s">
        <v>64</v>
      </c>
    </row>
    <row r="15" spans="1:35" ht="14.5">
      <c r="A15" s="26">
        <v>44271</v>
      </c>
      <c r="B15" s="27">
        <v>2</v>
      </c>
      <c r="C15" s="28" t="s">
        <v>65</v>
      </c>
    </row>
    <row r="16" spans="1:35" ht="68">
      <c r="A16" s="26">
        <v>44272</v>
      </c>
      <c r="B16" s="27">
        <v>3</v>
      </c>
      <c r="C16" s="30" t="s">
        <v>66</v>
      </c>
    </row>
    <row r="17" spans="1:3" ht="14.5">
      <c r="A17" s="26">
        <v>44277</v>
      </c>
      <c r="B17" s="27">
        <v>4</v>
      </c>
      <c r="C17" s="28" t="s">
        <v>67</v>
      </c>
    </row>
    <row r="18" spans="1:3" ht="14.5">
      <c r="A18" s="26">
        <v>44277</v>
      </c>
      <c r="B18" s="27">
        <v>4</v>
      </c>
      <c r="C18" s="28" t="s">
        <v>68</v>
      </c>
    </row>
    <row r="19" spans="1:3" ht="14.5">
      <c r="A19" s="26">
        <v>44279</v>
      </c>
      <c r="B19" s="27">
        <v>4</v>
      </c>
      <c r="C19" s="28" t="s">
        <v>69</v>
      </c>
    </row>
    <row r="20" spans="1:3" ht="14.5">
      <c r="A20" s="26">
        <v>44279</v>
      </c>
      <c r="B20" s="27">
        <v>4</v>
      </c>
      <c r="C20" s="28" t="s">
        <v>70</v>
      </c>
    </row>
    <row r="21" spans="1:3" ht="14.5">
      <c r="A21" s="26">
        <v>44279</v>
      </c>
      <c r="B21" s="27">
        <v>4</v>
      </c>
      <c r="C21" s="28" t="s">
        <v>71</v>
      </c>
    </row>
    <row r="22" spans="1:3" ht="14.5">
      <c r="A22" s="26">
        <v>44279</v>
      </c>
      <c r="B22" s="27">
        <v>4</v>
      </c>
      <c r="C22" s="28" t="s">
        <v>72</v>
      </c>
    </row>
    <row r="23" spans="1:3" ht="14.5">
      <c r="A23" s="26">
        <v>44285</v>
      </c>
      <c r="B23" s="27">
        <v>5</v>
      </c>
      <c r="C23" s="28" t="s">
        <v>73</v>
      </c>
    </row>
    <row r="24" spans="1:3" ht="14.5">
      <c r="A24" s="26">
        <v>44285</v>
      </c>
      <c r="B24" s="27">
        <v>5</v>
      </c>
      <c r="C24" s="28" t="s">
        <v>74</v>
      </c>
    </row>
    <row r="25" spans="1:3" ht="14.5">
      <c r="A25" s="26"/>
      <c r="B25" s="27"/>
      <c r="C25" s="28"/>
    </row>
    <row r="26" spans="1:3" ht="14.5">
      <c r="A26" s="26"/>
      <c r="B26" s="27"/>
      <c r="C26" s="28"/>
    </row>
    <row r="27" spans="1:3" ht="14.5">
      <c r="A27" s="26"/>
      <c r="B27" s="27"/>
      <c r="C27" s="28"/>
    </row>
    <row r="28" spans="1:3" ht="14.5">
      <c r="A28" s="26"/>
      <c r="B28" s="27"/>
      <c r="C28" s="28"/>
    </row>
    <row r="29" spans="1:3" ht="14.5">
      <c r="A29" s="26"/>
      <c r="B29" s="27"/>
      <c r="C29" s="28"/>
    </row>
    <row r="30" spans="1:3" ht="14.5">
      <c r="A30" s="26"/>
      <c r="B30" s="27"/>
      <c r="C30" s="28"/>
    </row>
    <row r="31" spans="1:3" ht="14.5">
      <c r="A31" s="26"/>
      <c r="B31" s="27"/>
      <c r="C31" s="31"/>
    </row>
    <row r="32" spans="1:3" ht="14.5">
      <c r="A32" s="26"/>
      <c r="B32" s="27"/>
      <c r="C32" s="32"/>
    </row>
    <row r="33" spans="1:3" ht="14.5">
      <c r="A33" s="26"/>
      <c r="B33" s="27"/>
      <c r="C33" s="33"/>
    </row>
    <row r="34" spans="1:3" ht="14.5">
      <c r="A34" s="26"/>
      <c r="B34" s="27"/>
      <c r="C34" s="33"/>
    </row>
    <row r="35" spans="1:3" ht="14.5">
      <c r="A35" s="26"/>
      <c r="B35" s="27"/>
      <c r="C35" s="32"/>
    </row>
    <row r="36" spans="1:3" ht="14.5">
      <c r="A36" s="26"/>
      <c r="B36" s="27"/>
      <c r="C36" s="32"/>
    </row>
    <row r="37" spans="1:3" ht="14.5">
      <c r="A37" s="26"/>
      <c r="B37" s="27"/>
      <c r="C37" s="32"/>
    </row>
    <row r="38" spans="1:3" ht="14.5">
      <c r="A38" s="26"/>
      <c r="B38" s="27"/>
      <c r="C38" s="34"/>
    </row>
    <row r="39" spans="1:3" ht="14.5">
      <c r="A39" s="26"/>
      <c r="B39" s="27"/>
      <c r="C39" s="34"/>
    </row>
    <row r="40" spans="1:3" ht="14.5">
      <c r="A40" s="26"/>
      <c r="B40" s="27"/>
      <c r="C40" s="33"/>
    </row>
    <row r="41" spans="1:3" ht="14.5">
      <c r="A41" s="26"/>
      <c r="B41" s="27"/>
      <c r="C41" s="32"/>
    </row>
    <row r="42" spans="1:3" ht="14.5">
      <c r="A42" s="26"/>
      <c r="B42" s="27"/>
      <c r="C42" s="32"/>
    </row>
    <row r="43" spans="1:3" ht="14.5">
      <c r="A43" s="26"/>
      <c r="B43" s="27"/>
      <c r="C43" s="32"/>
    </row>
    <row r="44" spans="1:3" ht="14.5">
      <c r="A44" s="26"/>
      <c r="B44" s="27"/>
      <c r="C44" s="32"/>
    </row>
    <row r="45" spans="1:3" ht="14.5">
      <c r="A45" s="26"/>
      <c r="B45" s="27"/>
      <c r="C45" s="32"/>
    </row>
    <row r="46" spans="1:3" ht="14.5">
      <c r="A46" s="26"/>
      <c r="B46" s="27"/>
      <c r="C46" s="32"/>
    </row>
    <row r="47" spans="1:3" ht="14.5">
      <c r="A47" s="26"/>
      <c r="B47" s="27"/>
      <c r="C47" s="32"/>
    </row>
    <row r="48" spans="1:3" ht="14.5">
      <c r="A48" s="26"/>
      <c r="B48" s="27"/>
      <c r="C48" s="32"/>
    </row>
    <row r="49" spans="1:3" ht="14.5">
      <c r="A49" s="26"/>
      <c r="B49" s="27"/>
      <c r="C49" s="32"/>
    </row>
    <row r="50" spans="1:3" ht="14.5">
      <c r="A50" s="26"/>
      <c r="B50" s="27"/>
      <c r="C50" s="32"/>
    </row>
    <row r="51" spans="1:3" ht="14.5">
      <c r="A51" s="26"/>
      <c r="B51" s="27"/>
      <c r="C51" s="32"/>
    </row>
    <row r="52" spans="1:3" ht="14.5">
      <c r="A52" s="26"/>
      <c r="B52" s="27"/>
      <c r="C52" s="32"/>
    </row>
    <row r="53" spans="1:3" ht="14.5">
      <c r="A53" s="26"/>
      <c r="B53" s="27"/>
      <c r="C53" s="32"/>
    </row>
    <row r="54" spans="1:3" ht="14.5">
      <c r="A54" s="26"/>
      <c r="B54" s="27"/>
      <c r="C54" s="32"/>
    </row>
    <row r="55" spans="1:3" ht="14.5">
      <c r="A55" s="26"/>
      <c r="B55" s="27"/>
      <c r="C55" s="30"/>
    </row>
    <row r="56" spans="1:3" ht="14.5">
      <c r="A56" s="26"/>
      <c r="B56" s="27"/>
      <c r="C56" s="32"/>
    </row>
    <row r="57" spans="1:3" ht="14.5">
      <c r="A57" s="26"/>
      <c r="B57" s="27"/>
      <c r="C57" s="32"/>
    </row>
    <row r="58" spans="1:3" ht="14.5">
      <c r="A58" s="26"/>
      <c r="B58" s="27"/>
      <c r="C58" s="32"/>
    </row>
    <row r="59" spans="1:3" ht="14.5">
      <c r="A59" s="26"/>
      <c r="B59" s="27"/>
      <c r="C59" s="32"/>
    </row>
    <row r="60" spans="1:3" ht="14.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533E-C99A-4790-B226-42B103421AD5}">
  <sheetPr codeName="Sheet3">
    <pageSetUpPr fitToPage="1"/>
  </sheetPr>
  <dimension ref="A1:C37"/>
  <sheetViews>
    <sheetView showGridLines="0" zoomScale="85" zoomScaleNormal="85" workbookViewId="0"/>
  </sheetViews>
  <sheetFormatPr defaultColWidth="8" defaultRowHeight="16"/>
  <cols>
    <col min="1" max="1" width="31.33203125" style="36" customWidth="1"/>
    <col min="2" max="2" width="136.25" style="36" customWidth="1"/>
    <col min="3" max="3" width="8.83203125" style="36" bestFit="1" customWidth="1"/>
    <col min="4" max="16384" width="8" style="36"/>
  </cols>
  <sheetData>
    <row r="1" spans="1:2" s="2" customFormat="1" ht="24.5">
      <c r="A1" s="1" t="s">
        <v>75</v>
      </c>
    </row>
    <row r="2" spans="1:2" s="2" customFormat="1" ht="24.5">
      <c r="A2" s="1" t="s">
        <v>0</v>
      </c>
    </row>
    <row r="3" spans="1:2" s="2" customFormat="1" ht="24.5">
      <c r="A3" s="1"/>
    </row>
    <row r="4" spans="1:2" s="2" customFormat="1" ht="24.5">
      <c r="A4" s="1"/>
    </row>
    <row r="5" spans="1:2" ht="18.5">
      <c r="A5" s="35" t="s">
        <v>76</v>
      </c>
    </row>
    <row r="6" spans="1:2">
      <c r="A6" s="37"/>
    </row>
    <row r="7" spans="1:2">
      <c r="A7" s="37"/>
    </row>
    <row r="8" spans="1:2">
      <c r="A8" s="38" t="s">
        <v>77</v>
      </c>
      <c r="B8" s="38" t="s">
        <v>78</v>
      </c>
    </row>
    <row r="9" spans="1:2" ht="48">
      <c r="A9" s="39" t="s">
        <v>79</v>
      </c>
      <c r="B9" s="299" t="s">
        <v>80</v>
      </c>
    </row>
    <row r="10" spans="1:2">
      <c r="A10" s="39" t="s">
        <v>81</v>
      </c>
      <c r="B10" s="299" t="s">
        <v>82</v>
      </c>
    </row>
    <row r="11" spans="1:2" ht="56.25" customHeight="1">
      <c r="A11" s="40" t="s">
        <v>83</v>
      </c>
      <c r="B11" s="299" t="s">
        <v>84</v>
      </c>
    </row>
    <row r="12" spans="1:2">
      <c r="A12" s="41" t="s">
        <v>85</v>
      </c>
      <c r="B12" s="299" t="s">
        <v>86</v>
      </c>
    </row>
    <row r="13" spans="1:2" ht="32">
      <c r="A13" s="40" t="s">
        <v>87</v>
      </c>
      <c r="B13" s="299" t="s">
        <v>88</v>
      </c>
    </row>
    <row r="14" spans="1:2">
      <c r="A14" s="41" t="s">
        <v>89</v>
      </c>
      <c r="B14" s="299" t="s">
        <v>90</v>
      </c>
    </row>
    <row r="16" spans="1:2">
      <c r="A16" s="37" t="s">
        <v>91</v>
      </c>
    </row>
    <row r="17" spans="1:3">
      <c r="A17" s="42" t="s">
        <v>92</v>
      </c>
    </row>
    <row r="18" spans="1:3">
      <c r="A18" s="43" t="s">
        <v>81</v>
      </c>
    </row>
    <row r="19" spans="1:3">
      <c r="A19" s="44" t="s">
        <v>93</v>
      </c>
    </row>
    <row r="20" spans="1:3">
      <c r="A20" s="45" t="s">
        <v>94</v>
      </c>
    </row>
    <row r="21" spans="1:3">
      <c r="A21" s="37"/>
    </row>
    <row r="22" spans="1:3">
      <c r="A22" s="36" t="s">
        <v>95</v>
      </c>
    </row>
    <row r="23" spans="1:3" ht="19.5" customHeight="1">
      <c r="A23" s="36" t="s">
        <v>96</v>
      </c>
    </row>
    <row r="24" spans="1:3">
      <c r="A24" s="46" t="s">
        <v>97</v>
      </c>
    </row>
    <row r="25" spans="1:3">
      <c r="A25" s="46" t="s">
        <v>98</v>
      </c>
    </row>
    <row r="26" spans="1:3" ht="25.5" customHeight="1">
      <c r="A26" s="36" t="s">
        <v>99</v>
      </c>
    </row>
    <row r="27" spans="1:3" ht="10.5" customHeight="1"/>
    <row r="28" spans="1:3" ht="24.75" customHeight="1">
      <c r="A28" s="46" t="s">
        <v>100</v>
      </c>
      <c r="B28" s="46"/>
      <c r="C28" s="46"/>
    </row>
    <row r="29" spans="1:3" ht="26.25" customHeight="1">
      <c r="A29" s="46" t="s">
        <v>101</v>
      </c>
      <c r="B29" s="46"/>
      <c r="C29" s="46"/>
    </row>
    <row r="30" spans="1:3" ht="32.25" customHeight="1">
      <c r="A30" s="331" t="s">
        <v>102</v>
      </c>
      <c r="B30" s="331"/>
      <c r="C30" s="331"/>
    </row>
    <row r="32" spans="1:3">
      <c r="A32" s="36" t="s">
        <v>103</v>
      </c>
    </row>
    <row r="36" spans="1:1">
      <c r="A36" s="37"/>
    </row>
    <row r="37" spans="1:1">
      <c r="A37" s="47"/>
    </row>
  </sheetData>
  <mergeCells count="1">
    <mergeCell ref="A30:C30"/>
  </mergeCells>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E45D-0B6B-4C7C-8CA1-D01EAC8EEF06}">
  <sheetPr codeName="Sheet5">
    <pageSetUpPr autoPageBreaks="0"/>
  </sheetPr>
  <dimension ref="A1:CN120"/>
  <sheetViews>
    <sheetView zoomScale="85" zoomScaleNormal="85" workbookViewId="0">
      <selection activeCell="F26" sqref="F26"/>
    </sheetView>
  </sheetViews>
  <sheetFormatPr defaultColWidth="9" defaultRowHeight="13.5"/>
  <cols>
    <col min="1" max="1" width="25.75" style="7" customWidth="1"/>
    <col min="2" max="2" width="25.75" style="68" customWidth="1"/>
    <col min="3" max="3" width="18.33203125" style="7" bestFit="1" customWidth="1"/>
    <col min="4" max="4" width="28.25" style="7" customWidth="1"/>
    <col min="5" max="5" width="9.25" style="7" bestFit="1" customWidth="1"/>
    <col min="6" max="6" width="13.83203125" style="7" customWidth="1"/>
    <col min="7" max="8" width="14.58203125" style="7" customWidth="1"/>
    <col min="9" max="9" width="8.83203125" style="7" customWidth="1"/>
    <col min="10" max="10" width="26.08203125" style="7" customWidth="1"/>
    <col min="11" max="11" width="15" style="7" bestFit="1" customWidth="1"/>
    <col min="12" max="12" width="13.75" style="7" customWidth="1"/>
    <col min="13" max="13" width="12.58203125" style="7" customWidth="1"/>
    <col min="14" max="14" width="8.83203125" style="7" customWidth="1"/>
    <col min="15" max="22" width="6.83203125" style="7" bestFit="1" customWidth="1"/>
    <col min="23" max="84" width="6.5" style="7" bestFit="1" customWidth="1"/>
    <col min="85" max="86" width="9" style="7"/>
    <col min="87" max="87" width="9" style="7" customWidth="1"/>
    <col min="88" max="16384" width="9" style="7"/>
  </cols>
  <sheetData>
    <row r="1" spans="1:68" s="14" customFormat="1" ht="19.5">
      <c r="A1" s="14" t="s">
        <v>104</v>
      </c>
    </row>
    <row r="2" spans="1:68" s="14" customFormat="1" ht="19.5">
      <c r="A2" s="14" t="s">
        <v>0</v>
      </c>
    </row>
    <row r="3" spans="1:68" s="14" customFormat="1" ht="19.5"/>
    <row r="4" spans="1:68" s="14" customFormat="1" ht="19.5"/>
    <row r="6" spans="1:68" ht="12.65" customHeight="1">
      <c r="A6" s="332" t="s">
        <v>105</v>
      </c>
      <c r="B6" s="333"/>
      <c r="C6" s="333"/>
      <c r="D6" s="51" t="s">
        <v>106</v>
      </c>
      <c r="E6" s="52"/>
      <c r="F6" s="52"/>
      <c r="G6" s="52"/>
      <c r="H6" s="53"/>
      <c r="L6" s="54"/>
      <c r="M6" s="55"/>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row>
    <row r="7" spans="1:68" ht="14">
      <c r="A7" s="332"/>
      <c r="B7" s="333"/>
      <c r="C7" s="333"/>
      <c r="D7" s="56"/>
      <c r="E7" s="56"/>
      <c r="F7" s="56"/>
      <c r="G7" s="52"/>
      <c r="M7" s="55"/>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row>
    <row r="8" spans="1:68" ht="14">
      <c r="A8" s="332"/>
      <c r="B8" s="333"/>
      <c r="C8" s="333"/>
      <c r="D8" s="57" t="s">
        <v>107</v>
      </c>
      <c r="E8" s="58">
        <v>3.0099999999999998E-2</v>
      </c>
      <c r="F8" s="59" t="s">
        <v>108</v>
      </c>
      <c r="G8" s="52"/>
      <c r="J8" s="60" t="s">
        <v>109</v>
      </c>
      <c r="K8" s="61">
        <f>48.4212692672308*'Fixed Data - Inflation'!E16</f>
        <v>58.171161884112578</v>
      </c>
      <c r="L8" s="55"/>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row>
    <row r="9" spans="1:68" ht="14">
      <c r="A9" s="332"/>
      <c r="B9" s="333"/>
      <c r="C9" s="333"/>
      <c r="D9" s="57" t="s">
        <v>110</v>
      </c>
      <c r="E9" s="62">
        <v>3.5000000000000003E-2</v>
      </c>
      <c r="F9" s="63" t="s">
        <v>111</v>
      </c>
      <c r="G9" s="64" t="s">
        <v>112</v>
      </c>
      <c r="J9" s="60" t="s">
        <v>113</v>
      </c>
      <c r="K9" s="65">
        <f>36.0814227028545*'Fixed Data - Inflation'!E16</f>
        <v>43.346618393526462</v>
      </c>
      <c r="L9" s="53"/>
      <c r="M9" s="54"/>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row>
    <row r="10" spans="1:68" ht="14">
      <c r="A10" s="332"/>
      <c r="B10" s="333"/>
      <c r="C10" s="333"/>
      <c r="D10" s="57" t="s">
        <v>114</v>
      </c>
      <c r="E10" s="62">
        <v>0.03</v>
      </c>
      <c r="F10" s="63" t="s">
        <v>111</v>
      </c>
      <c r="G10" s="64" t="s">
        <v>112</v>
      </c>
      <c r="J10" s="66" t="s">
        <v>115</v>
      </c>
      <c r="K10" s="65">
        <f>15.4435208342214*'Fixed Data - Inflation'!E16</f>
        <v>18.553159884144769</v>
      </c>
      <c r="L10" s="67"/>
      <c r="M10" s="54"/>
      <c r="T10" s="68"/>
      <c r="U10" s="10"/>
      <c r="V10" s="68"/>
      <c r="W10" s="69"/>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row>
    <row r="11" spans="1:68" ht="27.5">
      <c r="A11" s="332"/>
      <c r="B11" s="333"/>
      <c r="C11" s="333"/>
      <c r="D11" s="57" t="s">
        <v>116</v>
      </c>
      <c r="E11" s="62">
        <v>1.4999999999999999E-2</v>
      </c>
      <c r="F11" s="63" t="s">
        <v>117</v>
      </c>
      <c r="G11" s="64" t="s">
        <v>112</v>
      </c>
      <c r="J11" s="66" t="s">
        <v>118</v>
      </c>
      <c r="K11" s="65">
        <f>0.376671239859058*'Fixed Data - Inflation'!E16</f>
        <v>0.45251609473523757</v>
      </c>
      <c r="L11" s="63"/>
      <c r="M11" s="54"/>
      <c r="T11" s="68"/>
      <c r="U11" s="10"/>
      <c r="V11" s="68"/>
      <c r="W11" s="69"/>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row>
    <row r="12" spans="1:68" ht="27.5">
      <c r="A12" s="332"/>
      <c r="B12" s="333"/>
      <c r="C12" s="333"/>
      <c r="D12" s="57" t="s">
        <v>119</v>
      </c>
      <c r="E12" s="70">
        <v>1.286E-2</v>
      </c>
      <c r="F12" s="63" t="s">
        <v>117</v>
      </c>
      <c r="G12" s="64" t="s">
        <v>112</v>
      </c>
      <c r="I12" s="71"/>
      <c r="J12" s="7" t="b">
        <v>0</v>
      </c>
      <c r="K12" s="67"/>
      <c r="L12" s="54"/>
      <c r="M12" s="56"/>
      <c r="T12" s="68"/>
      <c r="U12" s="10"/>
      <c r="V12" s="68"/>
      <c r="W12" s="69"/>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row>
    <row r="13" spans="1:68" ht="14">
      <c r="A13" s="332"/>
      <c r="B13" s="333"/>
      <c r="C13" s="333"/>
      <c r="D13" s="57" t="s">
        <v>120</v>
      </c>
      <c r="E13" s="72">
        <v>45</v>
      </c>
      <c r="I13" s="71"/>
      <c r="K13" s="67"/>
      <c r="L13" s="67"/>
      <c r="T13" s="68"/>
      <c r="U13" s="10"/>
      <c r="V13" s="73"/>
      <c r="W13" s="69"/>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row>
    <row r="14" spans="1:68" ht="14">
      <c r="A14" s="332"/>
      <c r="B14" s="333"/>
      <c r="C14" s="333"/>
      <c r="D14" s="57" t="s">
        <v>121</v>
      </c>
      <c r="E14" s="74">
        <f>F14*'Fixed Data - Inflation'!E22*E16</f>
        <v>11.315591617974798</v>
      </c>
      <c r="F14" s="7">
        <v>1.7450000000000001</v>
      </c>
      <c r="G14" s="7" t="s">
        <v>122</v>
      </c>
      <c r="H14" s="54" t="s">
        <v>123</v>
      </c>
      <c r="O14" s="56"/>
      <c r="P14" s="56"/>
      <c r="Q14" s="56"/>
      <c r="R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row>
    <row r="15" spans="1:68" ht="27.5">
      <c r="A15" s="332"/>
      <c r="B15" s="333"/>
      <c r="C15" s="333"/>
      <c r="D15" s="75" t="s">
        <v>124</v>
      </c>
      <c r="E15" s="76">
        <f>F15*'Fixed Data - Inflation'!E22*E16</f>
        <v>5.7064301569156567E-2</v>
      </c>
      <c r="F15" s="7">
        <v>8.8000000000000005E-3</v>
      </c>
      <c r="G15" s="7" t="s">
        <v>122</v>
      </c>
      <c r="H15" s="77" t="s">
        <v>123</v>
      </c>
      <c r="I15" s="56"/>
      <c r="K15" s="10">
        <v>0.37667123985905798</v>
      </c>
      <c r="L15" s="10"/>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row>
    <row r="16" spans="1:68" ht="19.899999999999999" customHeight="1">
      <c r="A16" s="54"/>
      <c r="B16" s="52"/>
      <c r="C16" s="56"/>
      <c r="D16" s="56" t="s">
        <v>125</v>
      </c>
      <c r="E16" s="78">
        <v>6.25</v>
      </c>
      <c r="J16" s="56"/>
      <c r="K16" s="56"/>
      <c r="L16" s="56"/>
      <c r="M16" s="54"/>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row>
    <row r="17" spans="1:92" ht="14">
      <c r="A17" s="56"/>
      <c r="B17" s="56"/>
      <c r="C17" s="56"/>
      <c r="D17" s="56"/>
      <c r="E17" s="56"/>
      <c r="F17" s="56"/>
      <c r="G17" s="56"/>
      <c r="H17" s="52">
        <v>1</v>
      </c>
      <c r="I17" s="52">
        <v>2</v>
      </c>
      <c r="J17" s="52">
        <v>3</v>
      </c>
      <c r="K17" s="52">
        <v>4</v>
      </c>
      <c r="L17" s="52">
        <v>5</v>
      </c>
      <c r="M17" s="52">
        <v>6</v>
      </c>
      <c r="N17" s="52">
        <v>7</v>
      </c>
      <c r="O17" s="52">
        <v>8</v>
      </c>
      <c r="P17" s="52">
        <v>9</v>
      </c>
      <c r="Q17" s="52">
        <v>10</v>
      </c>
      <c r="R17" s="52">
        <v>11</v>
      </c>
      <c r="S17" s="52">
        <v>12</v>
      </c>
      <c r="T17" s="52">
        <v>13</v>
      </c>
      <c r="U17" s="52">
        <v>14</v>
      </c>
      <c r="V17" s="52">
        <v>15</v>
      </c>
      <c r="W17" s="52">
        <v>16</v>
      </c>
      <c r="X17" s="52">
        <v>17</v>
      </c>
      <c r="Y17" s="52">
        <v>18</v>
      </c>
      <c r="Z17" s="52">
        <v>19</v>
      </c>
      <c r="AA17" s="52">
        <v>20</v>
      </c>
      <c r="AB17" s="52">
        <v>21</v>
      </c>
      <c r="AC17" s="52">
        <v>22</v>
      </c>
      <c r="AD17" s="52">
        <v>23</v>
      </c>
      <c r="AE17" s="52">
        <v>24</v>
      </c>
      <c r="AF17" s="52">
        <v>25</v>
      </c>
      <c r="AG17" s="52">
        <v>26</v>
      </c>
      <c r="AH17" s="52">
        <v>27</v>
      </c>
      <c r="AI17" s="52">
        <v>28</v>
      </c>
      <c r="AJ17" s="52">
        <v>29</v>
      </c>
      <c r="AK17" s="52">
        <v>30</v>
      </c>
      <c r="AL17" s="52">
        <v>31</v>
      </c>
      <c r="AM17" s="52">
        <v>32</v>
      </c>
      <c r="AN17" s="52">
        <v>33</v>
      </c>
      <c r="AO17" s="52">
        <v>34</v>
      </c>
      <c r="AP17" s="52">
        <v>35</v>
      </c>
      <c r="AQ17" s="52">
        <v>36</v>
      </c>
      <c r="AR17" s="52">
        <v>37</v>
      </c>
      <c r="AS17" s="52">
        <v>38</v>
      </c>
      <c r="AT17" s="52">
        <v>39</v>
      </c>
      <c r="AU17" s="52">
        <v>40</v>
      </c>
      <c r="AV17" s="52">
        <v>41</v>
      </c>
      <c r="AW17" s="52">
        <v>42</v>
      </c>
      <c r="AX17" s="52">
        <v>43</v>
      </c>
      <c r="AY17" s="52">
        <v>44</v>
      </c>
      <c r="AZ17" s="52">
        <v>45</v>
      </c>
      <c r="BA17" s="52">
        <v>46</v>
      </c>
      <c r="BB17" s="52">
        <v>47</v>
      </c>
      <c r="BC17" s="52">
        <v>48</v>
      </c>
      <c r="BD17" s="52">
        <v>49</v>
      </c>
      <c r="BE17" s="52">
        <v>50</v>
      </c>
      <c r="BF17" s="52">
        <v>51</v>
      </c>
      <c r="BG17" s="52">
        <v>52</v>
      </c>
      <c r="BH17" s="52">
        <v>53</v>
      </c>
      <c r="BI17" s="52">
        <v>54</v>
      </c>
      <c r="BJ17" s="52">
        <v>55</v>
      </c>
      <c r="BK17" s="52">
        <v>56</v>
      </c>
      <c r="BL17" s="52">
        <v>57</v>
      </c>
      <c r="BM17" s="52">
        <v>58</v>
      </c>
      <c r="BN17" s="52">
        <v>59</v>
      </c>
      <c r="BO17" s="52">
        <v>60</v>
      </c>
      <c r="BP17" s="52">
        <v>61</v>
      </c>
      <c r="BQ17" s="52">
        <v>62</v>
      </c>
      <c r="BR17" s="52">
        <v>63</v>
      </c>
      <c r="BS17" s="52">
        <v>64</v>
      </c>
      <c r="BT17" s="52">
        <v>65</v>
      </c>
      <c r="BU17" s="52">
        <v>66</v>
      </c>
      <c r="BV17" s="52">
        <v>67</v>
      </c>
      <c r="BW17" s="52">
        <v>68</v>
      </c>
      <c r="BX17" s="52">
        <v>69</v>
      </c>
      <c r="BY17" s="52">
        <v>70</v>
      </c>
      <c r="BZ17" s="52">
        <v>71</v>
      </c>
      <c r="CA17" s="52">
        <v>72</v>
      </c>
      <c r="CB17" s="52">
        <v>73</v>
      </c>
      <c r="CC17" s="52">
        <v>74</v>
      </c>
      <c r="CD17" s="52">
        <v>75</v>
      </c>
      <c r="CE17" s="52">
        <v>76</v>
      </c>
      <c r="CF17" s="7">
        <v>77</v>
      </c>
      <c r="CG17" s="52"/>
      <c r="CH17" s="52"/>
      <c r="CI17" s="52"/>
      <c r="CJ17" s="52"/>
      <c r="CK17" s="52"/>
      <c r="CL17" s="52"/>
      <c r="CM17" s="52"/>
      <c r="CN17" s="52"/>
    </row>
    <row r="18" spans="1:92">
      <c r="A18" s="79" t="s">
        <v>126</v>
      </c>
      <c r="B18" s="80">
        <v>2018</v>
      </c>
      <c r="C18" s="80">
        <v>2019</v>
      </c>
      <c r="D18" s="80">
        <v>2020</v>
      </c>
      <c r="E18" s="80">
        <v>2021</v>
      </c>
      <c r="F18" s="80">
        <v>2022</v>
      </c>
      <c r="G18" s="80">
        <v>2023</v>
      </c>
      <c r="H18" s="80">
        <v>2024</v>
      </c>
      <c r="I18" s="80">
        <v>2025</v>
      </c>
      <c r="J18" s="80">
        <v>2026</v>
      </c>
      <c r="K18" s="80">
        <v>2027</v>
      </c>
      <c r="L18" s="80">
        <v>2028</v>
      </c>
      <c r="M18" s="80">
        <v>2029</v>
      </c>
      <c r="N18" s="80">
        <v>2030</v>
      </c>
      <c r="O18" s="80">
        <v>2031</v>
      </c>
      <c r="P18" s="80">
        <v>2032</v>
      </c>
      <c r="Q18" s="80">
        <v>2033</v>
      </c>
      <c r="R18" s="80">
        <v>2034</v>
      </c>
      <c r="S18" s="80">
        <v>2035</v>
      </c>
      <c r="T18" s="80">
        <v>2036</v>
      </c>
      <c r="U18" s="80">
        <v>2037</v>
      </c>
      <c r="V18" s="80">
        <v>2038</v>
      </c>
      <c r="W18" s="80">
        <v>2039</v>
      </c>
      <c r="X18" s="80">
        <v>2040</v>
      </c>
      <c r="Y18" s="80">
        <v>2041</v>
      </c>
      <c r="Z18" s="80">
        <v>2042</v>
      </c>
      <c r="AA18" s="80">
        <v>2043</v>
      </c>
      <c r="AB18" s="80">
        <v>2044</v>
      </c>
      <c r="AC18" s="80">
        <v>2045</v>
      </c>
      <c r="AD18" s="80">
        <v>2046</v>
      </c>
      <c r="AE18" s="80">
        <v>2047</v>
      </c>
      <c r="AF18" s="80">
        <v>2048</v>
      </c>
      <c r="AG18" s="80">
        <v>2049</v>
      </c>
      <c r="AH18" s="80">
        <v>2050</v>
      </c>
      <c r="AI18" s="80">
        <v>2051</v>
      </c>
      <c r="AJ18" s="80">
        <v>2052</v>
      </c>
      <c r="AK18" s="80">
        <v>2053</v>
      </c>
      <c r="AL18" s="80">
        <v>2054</v>
      </c>
      <c r="AM18" s="80">
        <v>2055</v>
      </c>
      <c r="AN18" s="80">
        <v>2056</v>
      </c>
      <c r="AO18" s="80">
        <v>2057</v>
      </c>
      <c r="AP18" s="80">
        <v>2058</v>
      </c>
      <c r="AQ18" s="80">
        <v>2059</v>
      </c>
      <c r="AR18" s="80">
        <v>2060</v>
      </c>
      <c r="AS18" s="80">
        <v>2061</v>
      </c>
      <c r="AT18" s="80">
        <v>2062</v>
      </c>
      <c r="AU18" s="80">
        <v>2063</v>
      </c>
      <c r="AV18" s="80">
        <v>2064</v>
      </c>
      <c r="AW18" s="80">
        <v>2065</v>
      </c>
      <c r="AX18" s="80">
        <v>2066</v>
      </c>
      <c r="AY18" s="80">
        <v>2067</v>
      </c>
      <c r="AZ18" s="80">
        <v>2068</v>
      </c>
      <c r="BA18" s="80">
        <v>2069</v>
      </c>
      <c r="BB18" s="80">
        <v>2070</v>
      </c>
      <c r="BC18" s="80">
        <v>2071</v>
      </c>
      <c r="BD18" s="80">
        <v>2072</v>
      </c>
      <c r="BE18" s="80">
        <v>2073</v>
      </c>
      <c r="BF18" s="80">
        <v>2074</v>
      </c>
      <c r="BG18" s="80">
        <v>2075</v>
      </c>
      <c r="BH18" s="80">
        <v>2076</v>
      </c>
      <c r="BI18" s="80">
        <v>2077</v>
      </c>
      <c r="BJ18" s="80">
        <v>2078</v>
      </c>
      <c r="BK18" s="80">
        <v>2079</v>
      </c>
      <c r="BL18" s="80">
        <v>2080</v>
      </c>
      <c r="BM18" s="80">
        <v>2081</v>
      </c>
      <c r="BN18" s="80">
        <v>2082</v>
      </c>
      <c r="BO18" s="80">
        <v>2083</v>
      </c>
      <c r="BP18" s="80">
        <v>2084</v>
      </c>
      <c r="BQ18" s="80">
        <v>2085</v>
      </c>
      <c r="BR18" s="80">
        <v>2086</v>
      </c>
      <c r="BS18" s="80">
        <v>2087</v>
      </c>
      <c r="BT18" s="80">
        <v>2088</v>
      </c>
      <c r="BU18" s="80">
        <v>2089</v>
      </c>
      <c r="BV18" s="80">
        <v>2090</v>
      </c>
      <c r="BW18" s="80">
        <v>2091</v>
      </c>
      <c r="BX18" s="80">
        <v>2092</v>
      </c>
      <c r="BY18" s="80">
        <v>2093</v>
      </c>
      <c r="BZ18" s="80">
        <v>2094</v>
      </c>
      <c r="CA18" s="80">
        <v>2095</v>
      </c>
      <c r="CB18" s="80">
        <v>2096</v>
      </c>
      <c r="CC18" s="80">
        <v>2097</v>
      </c>
      <c r="CD18" s="80">
        <v>2098</v>
      </c>
      <c r="CE18" s="80">
        <v>2099</v>
      </c>
      <c r="CF18" s="80">
        <v>2100</v>
      </c>
      <c r="CG18" s="68"/>
      <c r="CH18" s="68"/>
      <c r="CI18" s="68"/>
      <c r="CJ18" s="68"/>
      <c r="CK18" s="68"/>
      <c r="CL18" s="68"/>
      <c r="CM18" s="68"/>
      <c r="CN18" s="68"/>
    </row>
    <row r="19" spans="1:92" ht="29">
      <c r="A19" s="79" t="s">
        <v>127</v>
      </c>
      <c r="B19" s="81"/>
      <c r="C19" s="81"/>
      <c r="D19" s="80">
        <f>0.26227*1000</f>
        <v>262.27</v>
      </c>
      <c r="E19" s="81">
        <f t="shared" ref="E19:AG19" si="0">D19-$A$29</f>
        <v>253.86099999999999</v>
      </c>
      <c r="F19" s="81">
        <f t="shared" si="0"/>
        <v>245.452</v>
      </c>
      <c r="G19" s="81">
        <f t="shared" si="0"/>
        <v>237.04300000000001</v>
      </c>
      <c r="H19" s="81">
        <f t="shared" si="0"/>
        <v>228.63400000000001</v>
      </c>
      <c r="I19" s="81">
        <f t="shared" si="0"/>
        <v>220.22500000000002</v>
      </c>
      <c r="J19" s="81">
        <f t="shared" si="0"/>
        <v>211.81600000000003</v>
      </c>
      <c r="K19" s="81">
        <f t="shared" si="0"/>
        <v>203.40700000000004</v>
      </c>
      <c r="L19" s="81">
        <f t="shared" si="0"/>
        <v>194.99800000000005</v>
      </c>
      <c r="M19" s="81">
        <f t="shared" si="0"/>
        <v>186.58900000000006</v>
      </c>
      <c r="N19" s="81">
        <f t="shared" si="0"/>
        <v>178.18000000000006</v>
      </c>
      <c r="O19" s="81">
        <f t="shared" si="0"/>
        <v>169.77100000000007</v>
      </c>
      <c r="P19" s="81">
        <f t="shared" si="0"/>
        <v>161.36200000000008</v>
      </c>
      <c r="Q19" s="81">
        <f t="shared" si="0"/>
        <v>152.95300000000009</v>
      </c>
      <c r="R19" s="81">
        <f t="shared" si="0"/>
        <v>144.5440000000001</v>
      </c>
      <c r="S19" s="81">
        <f t="shared" si="0"/>
        <v>136.1350000000001</v>
      </c>
      <c r="T19" s="81">
        <f t="shared" si="0"/>
        <v>127.72600000000011</v>
      </c>
      <c r="U19" s="81">
        <f t="shared" si="0"/>
        <v>119.31700000000012</v>
      </c>
      <c r="V19" s="81">
        <f t="shared" si="0"/>
        <v>110.90800000000013</v>
      </c>
      <c r="W19" s="81">
        <f t="shared" si="0"/>
        <v>102.49900000000014</v>
      </c>
      <c r="X19" s="81">
        <f t="shared" si="0"/>
        <v>94.090000000000146</v>
      </c>
      <c r="Y19" s="81">
        <f t="shared" si="0"/>
        <v>85.681000000000154</v>
      </c>
      <c r="Z19" s="81">
        <f t="shared" si="0"/>
        <v>77.272000000000162</v>
      </c>
      <c r="AA19" s="81">
        <f t="shared" si="0"/>
        <v>68.86300000000017</v>
      </c>
      <c r="AB19" s="81">
        <f t="shared" si="0"/>
        <v>60.454000000000171</v>
      </c>
      <c r="AC19" s="81">
        <f t="shared" si="0"/>
        <v>52.045000000000172</v>
      </c>
      <c r="AD19" s="81">
        <f t="shared" si="0"/>
        <v>43.636000000000173</v>
      </c>
      <c r="AE19" s="81">
        <f t="shared" si="0"/>
        <v>35.227000000000174</v>
      </c>
      <c r="AF19" s="81">
        <f t="shared" si="0"/>
        <v>26.818000000000175</v>
      </c>
      <c r="AG19" s="81">
        <f t="shared" si="0"/>
        <v>18.409000000000177</v>
      </c>
      <c r="AH19" s="81">
        <v>10</v>
      </c>
      <c r="AI19" s="81">
        <v>10</v>
      </c>
      <c r="AJ19" s="81">
        <v>10</v>
      </c>
      <c r="AK19" s="81">
        <v>10</v>
      </c>
      <c r="AL19" s="81">
        <v>10</v>
      </c>
      <c r="AM19" s="81">
        <v>10</v>
      </c>
      <c r="AN19" s="81">
        <v>10</v>
      </c>
      <c r="AO19" s="81">
        <v>10</v>
      </c>
      <c r="AP19" s="82">
        <v>10</v>
      </c>
      <c r="AQ19" s="82">
        <v>10</v>
      </c>
      <c r="AR19" s="82">
        <v>10</v>
      </c>
      <c r="AS19" s="82">
        <v>10</v>
      </c>
      <c r="AT19" s="82">
        <v>10</v>
      </c>
      <c r="AU19" s="82">
        <v>10</v>
      </c>
      <c r="AV19" s="82">
        <v>10</v>
      </c>
      <c r="AW19" s="82">
        <v>10</v>
      </c>
      <c r="AX19" s="82">
        <v>10</v>
      </c>
      <c r="AY19" s="82">
        <v>10</v>
      </c>
      <c r="AZ19" s="82">
        <v>10</v>
      </c>
      <c r="BA19" s="82">
        <v>10</v>
      </c>
      <c r="BB19" s="82">
        <v>10</v>
      </c>
      <c r="BC19" s="82">
        <v>10</v>
      </c>
      <c r="BD19" s="82">
        <v>10</v>
      </c>
      <c r="BE19" s="82">
        <v>10</v>
      </c>
      <c r="BF19" s="82">
        <v>10</v>
      </c>
      <c r="BG19" s="82">
        <v>10</v>
      </c>
      <c r="BH19" s="82">
        <v>10</v>
      </c>
      <c r="BI19" s="82">
        <v>10</v>
      </c>
      <c r="BJ19" s="82">
        <v>10</v>
      </c>
      <c r="BK19" s="82">
        <v>10</v>
      </c>
      <c r="BL19" s="82">
        <v>10</v>
      </c>
      <c r="BM19" s="82">
        <v>10</v>
      </c>
      <c r="BN19" s="82">
        <v>10</v>
      </c>
      <c r="BO19" s="82">
        <v>10</v>
      </c>
      <c r="BP19" s="82">
        <v>10</v>
      </c>
      <c r="BQ19" s="82">
        <v>10</v>
      </c>
      <c r="BR19" s="82">
        <v>10</v>
      </c>
      <c r="BS19" s="82">
        <v>10</v>
      </c>
      <c r="BT19" s="82">
        <v>10</v>
      </c>
      <c r="BU19" s="82">
        <v>10</v>
      </c>
      <c r="BV19" s="82">
        <v>10</v>
      </c>
      <c r="BW19" s="82">
        <v>10</v>
      </c>
      <c r="BX19" s="82">
        <v>10</v>
      </c>
      <c r="BY19" s="82">
        <v>10</v>
      </c>
      <c r="BZ19" s="82">
        <v>10</v>
      </c>
      <c r="CA19" s="82">
        <v>10</v>
      </c>
      <c r="CB19" s="82">
        <v>10</v>
      </c>
      <c r="CC19" s="82">
        <v>10</v>
      </c>
      <c r="CD19" s="82">
        <v>10</v>
      </c>
      <c r="CE19" s="82">
        <v>10</v>
      </c>
      <c r="CF19" s="82">
        <v>10</v>
      </c>
    </row>
    <row r="20" spans="1:92" ht="27">
      <c r="A20" s="79" t="s">
        <v>128</v>
      </c>
      <c r="B20" s="81">
        <v>12.76</v>
      </c>
      <c r="C20" s="81">
        <v>13.15</v>
      </c>
      <c r="D20" s="81">
        <v>13.84</v>
      </c>
      <c r="E20" s="81">
        <v>20.54</v>
      </c>
      <c r="F20" s="81">
        <v>27.24</v>
      </c>
      <c r="G20" s="81">
        <v>33.94</v>
      </c>
      <c r="H20" s="81">
        <v>40.64</v>
      </c>
      <c r="I20" s="81">
        <v>47.33</v>
      </c>
      <c r="J20" s="81">
        <v>54.03</v>
      </c>
      <c r="K20" s="81">
        <v>60.73</v>
      </c>
      <c r="L20" s="81">
        <v>67.430000000000007</v>
      </c>
      <c r="M20" s="81">
        <v>74.13</v>
      </c>
      <c r="N20" s="81">
        <f>N36*'Fixed Data - Inflation'!$D$12</f>
        <v>89.595328625746873</v>
      </c>
      <c r="O20" s="81">
        <f>O36*'Fixed Data - Inflation'!$D$12</f>
        <v>98.554861488321549</v>
      </c>
      <c r="P20" s="81">
        <f>P36*'Fixed Data - Inflation'!$D$12</f>
        <v>106.23446108481414</v>
      </c>
      <c r="Q20" s="81">
        <f>Q36*'Fixed Data - Inflation'!$D$12</f>
        <v>115.19399394738883</v>
      </c>
      <c r="R20" s="81">
        <f>R36*'Fixed Data - Inflation'!$D$12</f>
        <v>122.87359354388141</v>
      </c>
      <c r="S20" s="81">
        <f>S36*'Fixed Data - Inflation'!$D$12</f>
        <v>131.8331264064561</v>
      </c>
      <c r="T20" s="81">
        <f>T36*'Fixed Data - Inflation'!$D$12</f>
        <v>139.51272600294868</v>
      </c>
      <c r="U20" s="81">
        <f>U36*'Fixed Data - Inflation'!$D$12</f>
        <v>148.47225886552337</v>
      </c>
      <c r="V20" s="81">
        <f>V36*'Fixed Data - Inflation'!$D$12</f>
        <v>156.15185846201598</v>
      </c>
      <c r="W20" s="81">
        <f>W36*'Fixed Data - Inflation'!$D$12</f>
        <v>165.11139132459067</v>
      </c>
      <c r="X20" s="81">
        <f>X36*'Fixed Data - Inflation'!$D$12</f>
        <v>172.79099092108325</v>
      </c>
      <c r="Y20" s="81">
        <f>Y36*'Fixed Data - Inflation'!$D$12</f>
        <v>181.75052378365794</v>
      </c>
      <c r="Z20" s="81">
        <f>Z36*'Fixed Data - Inflation'!$D$12</f>
        <v>189.43012338015052</v>
      </c>
      <c r="AA20" s="81">
        <f>AA36*'Fixed Data - Inflation'!$D$12</f>
        <v>198.38965624272521</v>
      </c>
      <c r="AB20" s="81">
        <f>AB36*'Fixed Data - Inflation'!$D$12</f>
        <v>206.06925583921779</v>
      </c>
      <c r="AC20" s="81">
        <f>AC36*'Fixed Data - Inflation'!$D$12</f>
        <v>215.02878870179248</v>
      </c>
      <c r="AD20" s="81">
        <f>AD36*'Fixed Data - Inflation'!$D$12</f>
        <v>222.70838829828509</v>
      </c>
      <c r="AE20" s="81">
        <f>AE36*'Fixed Data - Inflation'!$D$12</f>
        <v>231.66792116085975</v>
      </c>
      <c r="AF20" s="81">
        <f>AF36*'Fixed Data - Inflation'!$D$12</f>
        <v>239.34752075735236</v>
      </c>
      <c r="AG20" s="81">
        <f>AG36*'Fixed Data - Inflation'!$D$12</f>
        <v>248.30705361992705</v>
      </c>
      <c r="AH20" s="81">
        <f>AH36*'Fixed Data - Inflation'!$D$12</f>
        <v>255.98665321641963</v>
      </c>
      <c r="AI20" s="81">
        <f>AI36*'Fixed Data - Inflation'!$D$12</f>
        <v>264.94618607899429</v>
      </c>
      <c r="AJ20" s="81">
        <f>AJ36*'Fixed Data - Inflation'!$D$12</f>
        <v>273.90571894156898</v>
      </c>
      <c r="AK20" s="81">
        <f>AK36*'Fixed Data - Inflation'!$D$12</f>
        <v>282.86525180414367</v>
      </c>
      <c r="AL20" s="81">
        <f>AL36*'Fixed Data - Inflation'!$D$12</f>
        <v>291.82478466671836</v>
      </c>
      <c r="AM20" s="81">
        <f>AM36*'Fixed Data - Inflation'!$D$12</f>
        <v>299.50438426321097</v>
      </c>
      <c r="AN20" s="81">
        <f>AN36*'Fixed Data - Inflation'!$D$12</f>
        <v>308.46391712578566</v>
      </c>
      <c r="AO20" s="81">
        <f>AO36*'Fixed Data - Inflation'!$D$12</f>
        <v>317.42344998836035</v>
      </c>
      <c r="AP20" s="81">
        <f>AP36*'Fixed Data - Inflation'!$D$12</f>
        <v>325.1030495848529</v>
      </c>
      <c r="AQ20" s="81">
        <f>AQ36*'Fixed Data - Inflation'!$D$12</f>
        <v>332.7826491813455</v>
      </c>
      <c r="AR20" s="81">
        <f>AR36*'Fixed Data - Inflation'!$D$12</f>
        <v>340.46224877783811</v>
      </c>
      <c r="AS20" s="81">
        <f>AS36*'Fixed Data - Inflation'!$D$12</f>
        <v>346.86191510824858</v>
      </c>
      <c r="AT20" s="81">
        <f>AT36*'Fixed Data - Inflation'!$D$12</f>
        <v>353.26158143865911</v>
      </c>
      <c r="AU20" s="81">
        <f>AU36*'Fixed Data - Inflation'!$D$12</f>
        <v>358.38131450298749</v>
      </c>
      <c r="AV20" s="81">
        <f>AV36*'Fixed Data - Inflation'!$D$12</f>
        <v>363.50104756731588</v>
      </c>
      <c r="AW20" s="81">
        <f>AW36*'Fixed Data - Inflation'!$D$12</f>
        <v>368.62078063164427</v>
      </c>
      <c r="AX20" s="81">
        <f>AX36*'Fixed Data - Inflation'!$D$12</f>
        <v>372.46058042989057</v>
      </c>
      <c r="AY20" s="81">
        <f>AY36*'Fixed Data - Inflation'!$D$12</f>
        <v>376.30038022813687</v>
      </c>
      <c r="AZ20" s="81">
        <f>AZ36*'Fixed Data - Inflation'!$D$12</f>
        <v>380.14018002638312</v>
      </c>
      <c r="BA20" s="81">
        <f>BA36*'Fixed Data - Inflation'!$D$12</f>
        <v>382.70004655854734</v>
      </c>
      <c r="BB20" s="81">
        <f>BB36*'Fixed Data - Inflation'!$D$12</f>
        <v>385.25991309071151</v>
      </c>
      <c r="BC20" s="81">
        <f>BC36*'Fixed Data - Inflation'!$D$12</f>
        <v>387.81977962287573</v>
      </c>
      <c r="BD20" s="81">
        <f>BD36*'Fixed Data - Inflation'!$D$12</f>
        <v>390.37964615503995</v>
      </c>
      <c r="BE20" s="81">
        <f>BE36*'Fixed Data - Inflation'!$D$12</f>
        <v>391.65957942112203</v>
      </c>
      <c r="BF20" s="81">
        <f>BF36*'Fixed Data - Inflation'!$D$12</f>
        <v>392.93951268720411</v>
      </c>
      <c r="BG20" s="81">
        <f>BG36*'Fixed Data - Inflation'!$D$12</f>
        <v>394.2194459532862</v>
      </c>
      <c r="BH20" s="81">
        <f>BH36*'Fixed Data - Inflation'!$D$12</f>
        <v>394.2194459532862</v>
      </c>
      <c r="BI20" s="81">
        <f>BI36*'Fixed Data - Inflation'!$D$12</f>
        <v>394.2194459532862</v>
      </c>
      <c r="BJ20" s="81">
        <f>BJ36*'Fixed Data - Inflation'!$D$12</f>
        <v>392.93951268720411</v>
      </c>
      <c r="BK20" s="81">
        <f>BK36*'Fixed Data - Inflation'!$D$12</f>
        <v>392.93951268720411</v>
      </c>
      <c r="BL20" s="81">
        <f>BL36*'Fixed Data - Inflation'!$D$12</f>
        <v>391.65957942112203</v>
      </c>
      <c r="BM20" s="81">
        <f>BM36*'Fixed Data - Inflation'!$D$12</f>
        <v>391.65957942112203</v>
      </c>
      <c r="BN20" s="81">
        <f>BN36*'Fixed Data - Inflation'!$D$12</f>
        <v>390.37964615503995</v>
      </c>
      <c r="BO20" s="81">
        <f>BO36*'Fixed Data - Inflation'!$D$12</f>
        <v>389.09971288895781</v>
      </c>
      <c r="BP20" s="81">
        <f>BP36*'Fixed Data - Inflation'!$D$12</f>
        <v>387.81977962287573</v>
      </c>
      <c r="BQ20" s="81">
        <f>BQ36*'Fixed Data - Inflation'!$D$12</f>
        <v>386.53984635679365</v>
      </c>
      <c r="BR20" s="81">
        <f>BR36*'Fixed Data - Inflation'!$D$12</f>
        <v>383.97997982462942</v>
      </c>
      <c r="BS20" s="81">
        <f>BS36*'Fixed Data - Inflation'!$D$12</f>
        <v>381.42011329246526</v>
      </c>
      <c r="BT20" s="81">
        <f>BT36*'Fixed Data - Inflation'!$D$12</f>
        <v>380.14018002638312</v>
      </c>
      <c r="BU20" s="81">
        <f>BU36*'Fixed Data - Inflation'!$D$12</f>
        <v>376.30038022813687</v>
      </c>
      <c r="BV20" s="81">
        <f>BV36*'Fixed Data - Inflation'!$D$12</f>
        <v>373.74051369597265</v>
      </c>
      <c r="BW20" s="81">
        <f>BW36*'Fixed Data - Inflation'!$D$12</f>
        <v>372.46058042989057</v>
      </c>
      <c r="BX20" s="81">
        <f>BX36*'Fixed Data - Inflation'!$D$12</f>
        <v>369.90071389772635</v>
      </c>
      <c r="BY20" s="81">
        <f>BY36*'Fixed Data - Inflation'!$D$12</f>
        <v>366.06091409948004</v>
      </c>
      <c r="BZ20" s="81">
        <f>BZ36*'Fixed Data - Inflation'!$D$12</f>
        <v>363.50104756731588</v>
      </c>
      <c r="CA20" s="81">
        <f>CA36*'Fixed Data - Inflation'!$D$12</f>
        <v>359.66124776906958</v>
      </c>
      <c r="CB20" s="81">
        <f>CB36*'Fixed Data - Inflation'!$D$12</f>
        <v>357.10138123690535</v>
      </c>
      <c r="CC20" s="81">
        <f>CC36*'Fixed Data - Inflation'!$D$12</f>
        <v>353.26158143865911</v>
      </c>
      <c r="CD20" s="81">
        <f>CD36*'Fixed Data - Inflation'!$D$12</f>
        <v>350.70171490649489</v>
      </c>
      <c r="CE20" s="81">
        <f>CE36*'Fixed Data - Inflation'!$D$12</f>
        <v>346.86191510824858</v>
      </c>
      <c r="CF20" s="81">
        <f>CF36*'Fixed Data - Inflation'!$D$12</f>
        <v>343.02211531000228</v>
      </c>
    </row>
    <row r="21" spans="1:92" ht="27">
      <c r="A21" s="79" t="s">
        <v>129</v>
      </c>
      <c r="B21" s="81">
        <f>B20*'Fixed Data - Inflation'!$E$21</f>
        <v>13.643441572148742</v>
      </c>
      <c r="C21" s="81">
        <f>C20*'Fixed Data - Inflation'!$E$21</f>
        <v>14.060443312990278</v>
      </c>
      <c r="D21" s="81">
        <f>D20*'Fixed Data - Inflation'!$E$21</f>
        <v>14.79821562370992</v>
      </c>
      <c r="E21" s="81">
        <f>E20*'Fixed Data - Inflation'!$E$21</f>
        <v>21.962091684320935</v>
      </c>
      <c r="F21" s="81">
        <f>F20*'Fixed Data - Inflation'!$E$21</f>
        <v>29.125967744931952</v>
      </c>
      <c r="G21" s="81">
        <f>G20*'Fixed Data - Inflation'!$E$21</f>
        <v>36.289843805542965</v>
      </c>
      <c r="H21" s="81">
        <f>H20*'Fixed Data - Inflation'!$E$21</f>
        <v>43.453719866153989</v>
      </c>
      <c r="I21" s="81">
        <f>I20*'Fixed Data - Inflation'!$E$21</f>
        <v>50.606903574435734</v>
      </c>
      <c r="J21" s="81">
        <f>J20*'Fixed Data - Inflation'!$E$21</f>
        <v>57.77077963504675</v>
      </c>
      <c r="K21" s="81">
        <f>K20*'Fixed Data - Inflation'!$E$21</f>
        <v>64.934655695657767</v>
      </c>
      <c r="L21" s="81">
        <f>L20*'Fixed Data - Inflation'!$E$21</f>
        <v>72.098531756268784</v>
      </c>
      <c r="M21" s="81">
        <f>M20*'Fixed Data - Inflation'!$E$21</f>
        <v>79.262407816879801</v>
      </c>
      <c r="N21" s="81">
        <f>N20*'Fixed Data - Inflation'!$E$21</f>
        <v>95.798482072323125</v>
      </c>
      <c r="O21" s="81">
        <f>O20*'Fixed Data - Inflation'!$E$21</f>
        <v>105.37833027955543</v>
      </c>
      <c r="P21" s="81">
        <f>P20*'Fixed Data - Inflation'!$E$21</f>
        <v>113.58962874289742</v>
      </c>
      <c r="Q21" s="81">
        <f>Q20*'Fixed Data - Inflation'!$E$21</f>
        <v>123.16947695012973</v>
      </c>
      <c r="R21" s="81">
        <f>R20*'Fixed Data - Inflation'!$E$21</f>
        <v>131.3807754134717</v>
      </c>
      <c r="S21" s="81">
        <f>S20*'Fixed Data - Inflation'!$E$21</f>
        <v>140.96062362070401</v>
      </c>
      <c r="T21" s="81">
        <f>T20*'Fixed Data - Inflation'!$E$21</f>
        <v>149.171922084046</v>
      </c>
      <c r="U21" s="81">
        <f>U20*'Fixed Data - Inflation'!$E$21</f>
        <v>158.75177029127832</v>
      </c>
      <c r="V21" s="81">
        <f>V20*'Fixed Data - Inflation'!$E$21</f>
        <v>166.96306875462031</v>
      </c>
      <c r="W21" s="81">
        <f>W20*'Fixed Data - Inflation'!$E$21</f>
        <v>176.54291696185263</v>
      </c>
      <c r="X21" s="81">
        <f>X20*'Fixed Data - Inflation'!$E$21</f>
        <v>184.75421542519459</v>
      </c>
      <c r="Y21" s="81">
        <f>Y20*'Fixed Data - Inflation'!$E$21</f>
        <v>194.3340636324269</v>
      </c>
      <c r="Z21" s="81">
        <f>Z20*'Fixed Data - Inflation'!$E$21</f>
        <v>202.54536209576889</v>
      </c>
      <c r="AA21" s="81">
        <f>AA20*'Fixed Data - Inflation'!$E$21</f>
        <v>212.12521030300121</v>
      </c>
      <c r="AB21" s="81">
        <f>AB20*'Fixed Data - Inflation'!$E$21</f>
        <v>220.33650876634317</v>
      </c>
      <c r="AC21" s="81">
        <f>AC20*'Fixed Data - Inflation'!$E$21</f>
        <v>229.91635697357549</v>
      </c>
      <c r="AD21" s="81">
        <f>AD20*'Fixed Data - Inflation'!$E$21</f>
        <v>238.12765543691748</v>
      </c>
      <c r="AE21" s="81">
        <f>AE20*'Fixed Data - Inflation'!$E$21</f>
        <v>247.70750364414977</v>
      </c>
      <c r="AF21" s="81">
        <f>AF20*'Fixed Data - Inflation'!$E$21</f>
        <v>255.91880210749179</v>
      </c>
      <c r="AG21" s="81">
        <f>AG20*'Fixed Data - Inflation'!$E$21</f>
        <v>265.4986503147241</v>
      </c>
      <c r="AH21" s="81">
        <f>AH20*'Fixed Data - Inflation'!$E$21</f>
        <v>273.70994877806606</v>
      </c>
      <c r="AI21" s="81">
        <f>AI20*'Fixed Data - Inflation'!$E$21</f>
        <v>283.28979698529832</v>
      </c>
      <c r="AJ21" s="81">
        <f>AJ20*'Fixed Data - Inflation'!$E$21</f>
        <v>292.86964519253064</v>
      </c>
      <c r="AK21" s="81">
        <f>AK20*'Fixed Data - Inflation'!$E$21</f>
        <v>302.44949339976296</v>
      </c>
      <c r="AL21" s="81">
        <f>AL20*'Fixed Data - Inflation'!$E$21</f>
        <v>312.02934160699527</v>
      </c>
      <c r="AM21" s="81">
        <f>AM20*'Fixed Data - Inflation'!$E$21</f>
        <v>320.24064007033729</v>
      </c>
      <c r="AN21" s="81">
        <f>AN20*'Fixed Data - Inflation'!$E$21</f>
        <v>329.82048827756961</v>
      </c>
      <c r="AO21" s="81">
        <f>AO20*'Fixed Data - Inflation'!$E$21</f>
        <v>339.40033648480193</v>
      </c>
      <c r="AP21" s="81">
        <f>AP20*'Fixed Data - Inflation'!$E$21</f>
        <v>347.61163494814389</v>
      </c>
      <c r="AQ21" s="81">
        <f>AQ20*'Fixed Data - Inflation'!$E$21</f>
        <v>355.82293341148585</v>
      </c>
      <c r="AR21" s="81">
        <f>AR20*'Fixed Data - Inflation'!$E$21</f>
        <v>364.03423187482787</v>
      </c>
      <c r="AS21" s="81">
        <f>AS20*'Fixed Data - Inflation'!$E$21</f>
        <v>370.87698059427953</v>
      </c>
      <c r="AT21" s="81">
        <f>AT20*'Fixed Data - Inflation'!$E$21</f>
        <v>377.71972931373119</v>
      </c>
      <c r="AU21" s="81">
        <f>AU20*'Fixed Data - Inflation'!$E$21</f>
        <v>383.1939282892925</v>
      </c>
      <c r="AV21" s="81">
        <f>AV20*'Fixed Data - Inflation'!$E$21</f>
        <v>388.66812726485381</v>
      </c>
      <c r="AW21" s="81">
        <f>AW20*'Fixed Data - Inflation'!$E$21</f>
        <v>394.14232624041512</v>
      </c>
      <c r="AX21" s="81">
        <f>AX20*'Fixed Data - Inflation'!$E$21</f>
        <v>398.24797547208613</v>
      </c>
      <c r="AY21" s="81">
        <f>AY20*'Fixed Data - Inflation'!$E$21</f>
        <v>402.35362470375713</v>
      </c>
      <c r="AZ21" s="81">
        <f>AZ20*'Fixed Data - Inflation'!$E$21</f>
        <v>406.45927393542809</v>
      </c>
      <c r="BA21" s="81">
        <f>BA20*'Fixed Data - Inflation'!$E$21</f>
        <v>409.19637342320874</v>
      </c>
      <c r="BB21" s="81">
        <f>BB20*'Fixed Data - Inflation'!$E$21</f>
        <v>411.93347291098939</v>
      </c>
      <c r="BC21" s="81">
        <f>BC20*'Fixed Data - Inflation'!$E$21</f>
        <v>414.6705723987701</v>
      </c>
      <c r="BD21" s="81">
        <f>BD20*'Fixed Data - Inflation'!$E$21</f>
        <v>417.40767188655076</v>
      </c>
      <c r="BE21" s="81">
        <f>BE20*'Fixed Data - Inflation'!$E$21</f>
        <v>418.77622163044106</v>
      </c>
      <c r="BF21" s="81">
        <f>BF20*'Fixed Data - Inflation'!$E$21</f>
        <v>420.14477137433141</v>
      </c>
      <c r="BG21" s="81">
        <f>BG20*'Fixed Data - Inflation'!$E$21</f>
        <v>421.51332111822171</v>
      </c>
      <c r="BH21" s="81">
        <f>BH20*'Fixed Data - Inflation'!$E$21</f>
        <v>421.51332111822171</v>
      </c>
      <c r="BI21" s="81">
        <f>BI20*'Fixed Data - Inflation'!$E$21</f>
        <v>421.51332111822171</v>
      </c>
      <c r="BJ21" s="81">
        <f>BJ20*'Fixed Data - Inflation'!$E$21</f>
        <v>420.14477137433141</v>
      </c>
      <c r="BK21" s="81">
        <f>BK20*'Fixed Data - Inflation'!$E$21</f>
        <v>420.14477137433141</v>
      </c>
      <c r="BL21" s="81">
        <f>BL20*'Fixed Data - Inflation'!$E$21</f>
        <v>418.77622163044106</v>
      </c>
      <c r="BM21" s="81">
        <f>BM20*'Fixed Data - Inflation'!$E$21</f>
        <v>418.77622163044106</v>
      </c>
      <c r="BN21" s="81">
        <f>BN20*'Fixed Data - Inflation'!$E$21</f>
        <v>417.40767188655076</v>
      </c>
      <c r="BO21" s="81">
        <f>BO20*'Fixed Data - Inflation'!$E$21</f>
        <v>416.0391221426604</v>
      </c>
      <c r="BP21" s="81">
        <f>BP20*'Fixed Data - Inflation'!$E$21</f>
        <v>414.6705723987701</v>
      </c>
      <c r="BQ21" s="81">
        <f>BQ20*'Fixed Data - Inflation'!$E$21</f>
        <v>413.30202265487975</v>
      </c>
      <c r="BR21" s="81">
        <f>BR20*'Fixed Data - Inflation'!$E$21</f>
        <v>410.5649231670991</v>
      </c>
      <c r="BS21" s="81">
        <f>BS20*'Fixed Data - Inflation'!$E$21</f>
        <v>407.82782367931844</v>
      </c>
      <c r="BT21" s="81">
        <f>BT20*'Fixed Data - Inflation'!$E$21</f>
        <v>406.45927393542809</v>
      </c>
      <c r="BU21" s="81">
        <f>BU20*'Fixed Data - Inflation'!$E$21</f>
        <v>402.35362470375713</v>
      </c>
      <c r="BV21" s="81">
        <f>BV20*'Fixed Data - Inflation'!$E$21</f>
        <v>399.61652521597642</v>
      </c>
      <c r="BW21" s="81">
        <f>BW20*'Fixed Data - Inflation'!$E$21</f>
        <v>398.24797547208613</v>
      </c>
      <c r="BX21" s="81">
        <f>BX20*'Fixed Data - Inflation'!$E$21</f>
        <v>395.51087598430547</v>
      </c>
      <c r="BY21" s="81">
        <f>BY20*'Fixed Data - Inflation'!$E$21</f>
        <v>391.40522675263446</v>
      </c>
      <c r="BZ21" s="81">
        <f>BZ20*'Fixed Data - Inflation'!$E$21</f>
        <v>388.66812726485381</v>
      </c>
      <c r="CA21" s="81">
        <f>CA20*'Fixed Data - Inflation'!$E$21</f>
        <v>384.5624780331828</v>
      </c>
      <c r="CB21" s="81">
        <f>CB20*'Fixed Data - Inflation'!$E$21</f>
        <v>381.82537854540215</v>
      </c>
      <c r="CC21" s="81">
        <f>CC20*'Fixed Data - Inflation'!$E$21</f>
        <v>377.71972931373119</v>
      </c>
      <c r="CD21" s="81">
        <f>CD20*'Fixed Data - Inflation'!$E$21</f>
        <v>374.98262982595048</v>
      </c>
      <c r="CE21" s="81">
        <f>CE20*'Fixed Data - Inflation'!$E$21</f>
        <v>370.87698059427953</v>
      </c>
      <c r="CF21" s="81">
        <f>CF20*'Fixed Data - Inflation'!$E$21</f>
        <v>366.77133136260852</v>
      </c>
    </row>
    <row r="22" spans="1:92" ht="40.5">
      <c r="A22" s="79" t="s">
        <v>130</v>
      </c>
      <c r="B22" s="83">
        <f t="shared" ref="B22:BM22" si="1">B19/1000</f>
        <v>0</v>
      </c>
      <c r="C22" s="83">
        <f t="shared" si="1"/>
        <v>0</v>
      </c>
      <c r="D22" s="83">
        <f t="shared" si="1"/>
        <v>0.26227</v>
      </c>
      <c r="E22" s="83">
        <f t="shared" si="1"/>
        <v>0.253861</v>
      </c>
      <c r="F22" s="83">
        <f t="shared" si="1"/>
        <v>0.245452</v>
      </c>
      <c r="G22" s="83">
        <f t="shared" si="1"/>
        <v>0.237043</v>
      </c>
      <c r="H22" s="83">
        <f t="shared" si="1"/>
        <v>0.228634</v>
      </c>
      <c r="I22" s="83">
        <f t="shared" si="1"/>
        <v>0.22022500000000003</v>
      </c>
      <c r="J22" s="83">
        <f t="shared" si="1"/>
        <v>0.21181600000000003</v>
      </c>
      <c r="K22" s="83">
        <f t="shared" si="1"/>
        <v>0.20340700000000003</v>
      </c>
      <c r="L22" s="83">
        <f t="shared" si="1"/>
        <v>0.19499800000000006</v>
      </c>
      <c r="M22" s="83">
        <f t="shared" si="1"/>
        <v>0.18658900000000006</v>
      </c>
      <c r="N22" s="83">
        <f t="shared" si="1"/>
        <v>0.17818000000000006</v>
      </c>
      <c r="O22" s="83">
        <f t="shared" si="1"/>
        <v>0.16977100000000006</v>
      </c>
      <c r="P22" s="83">
        <f t="shared" si="1"/>
        <v>0.16136200000000009</v>
      </c>
      <c r="Q22" s="83">
        <f t="shared" si="1"/>
        <v>0.15295300000000009</v>
      </c>
      <c r="R22" s="83">
        <f t="shared" si="1"/>
        <v>0.14454400000000009</v>
      </c>
      <c r="S22" s="83">
        <f t="shared" si="1"/>
        <v>0.13613500000000012</v>
      </c>
      <c r="T22" s="83">
        <f t="shared" si="1"/>
        <v>0.12772600000000012</v>
      </c>
      <c r="U22" s="83">
        <f t="shared" si="1"/>
        <v>0.11931700000000012</v>
      </c>
      <c r="V22" s="83">
        <f t="shared" si="1"/>
        <v>0.11090800000000013</v>
      </c>
      <c r="W22" s="83">
        <f t="shared" si="1"/>
        <v>0.10249900000000013</v>
      </c>
      <c r="X22" s="83">
        <f t="shared" si="1"/>
        <v>9.4090000000000146E-2</v>
      </c>
      <c r="Y22" s="83">
        <f t="shared" si="1"/>
        <v>8.568100000000016E-2</v>
      </c>
      <c r="Z22" s="83">
        <f t="shared" si="1"/>
        <v>7.727200000000016E-2</v>
      </c>
      <c r="AA22" s="83">
        <f t="shared" si="1"/>
        <v>6.8863000000000174E-2</v>
      </c>
      <c r="AB22" s="83">
        <f t="shared" si="1"/>
        <v>6.0454000000000174E-2</v>
      </c>
      <c r="AC22" s="83">
        <f t="shared" si="1"/>
        <v>5.2045000000000174E-2</v>
      </c>
      <c r="AD22" s="83">
        <f t="shared" si="1"/>
        <v>4.3636000000000175E-2</v>
      </c>
      <c r="AE22" s="83">
        <f t="shared" si="1"/>
        <v>3.5227000000000175E-2</v>
      </c>
      <c r="AF22" s="83">
        <f t="shared" si="1"/>
        <v>2.6818000000000175E-2</v>
      </c>
      <c r="AG22" s="83">
        <f t="shared" si="1"/>
        <v>1.8409000000000175E-2</v>
      </c>
      <c r="AH22" s="83">
        <f t="shared" si="1"/>
        <v>0.01</v>
      </c>
      <c r="AI22" s="83">
        <f t="shared" si="1"/>
        <v>0.01</v>
      </c>
      <c r="AJ22" s="83">
        <f t="shared" si="1"/>
        <v>0.01</v>
      </c>
      <c r="AK22" s="83">
        <f t="shared" si="1"/>
        <v>0.01</v>
      </c>
      <c r="AL22" s="83">
        <f t="shared" si="1"/>
        <v>0.01</v>
      </c>
      <c r="AM22" s="83">
        <f t="shared" si="1"/>
        <v>0.01</v>
      </c>
      <c r="AN22" s="83">
        <f t="shared" si="1"/>
        <v>0.01</v>
      </c>
      <c r="AO22" s="83">
        <f t="shared" si="1"/>
        <v>0.01</v>
      </c>
      <c r="AP22" s="83">
        <f t="shared" si="1"/>
        <v>0.01</v>
      </c>
      <c r="AQ22" s="83">
        <f t="shared" si="1"/>
        <v>0.01</v>
      </c>
      <c r="AR22" s="83">
        <f t="shared" si="1"/>
        <v>0.01</v>
      </c>
      <c r="AS22" s="83">
        <f t="shared" si="1"/>
        <v>0.01</v>
      </c>
      <c r="AT22" s="83">
        <f t="shared" si="1"/>
        <v>0.01</v>
      </c>
      <c r="AU22" s="83">
        <f t="shared" si="1"/>
        <v>0.01</v>
      </c>
      <c r="AV22" s="83">
        <f t="shared" si="1"/>
        <v>0.01</v>
      </c>
      <c r="AW22" s="83">
        <f t="shared" si="1"/>
        <v>0.01</v>
      </c>
      <c r="AX22" s="83">
        <f t="shared" si="1"/>
        <v>0.01</v>
      </c>
      <c r="AY22" s="83">
        <f t="shared" si="1"/>
        <v>0.01</v>
      </c>
      <c r="AZ22" s="83">
        <f t="shared" si="1"/>
        <v>0.01</v>
      </c>
      <c r="BA22" s="83">
        <f t="shared" si="1"/>
        <v>0.01</v>
      </c>
      <c r="BB22" s="83">
        <f t="shared" si="1"/>
        <v>0.01</v>
      </c>
      <c r="BC22" s="83">
        <f t="shared" si="1"/>
        <v>0.01</v>
      </c>
      <c r="BD22" s="83">
        <f t="shared" si="1"/>
        <v>0.01</v>
      </c>
      <c r="BE22" s="83">
        <f t="shared" si="1"/>
        <v>0.01</v>
      </c>
      <c r="BF22" s="83">
        <f t="shared" si="1"/>
        <v>0.01</v>
      </c>
      <c r="BG22" s="83">
        <f t="shared" si="1"/>
        <v>0.01</v>
      </c>
      <c r="BH22" s="83">
        <f t="shared" si="1"/>
        <v>0.01</v>
      </c>
      <c r="BI22" s="83">
        <f t="shared" si="1"/>
        <v>0.01</v>
      </c>
      <c r="BJ22" s="83">
        <f t="shared" si="1"/>
        <v>0.01</v>
      </c>
      <c r="BK22" s="83">
        <f t="shared" si="1"/>
        <v>0.01</v>
      </c>
      <c r="BL22" s="83">
        <f t="shared" si="1"/>
        <v>0.01</v>
      </c>
      <c r="BM22" s="83">
        <f t="shared" si="1"/>
        <v>0.01</v>
      </c>
      <c r="BN22" s="83">
        <f t="shared" ref="BN22:CF22" si="2">BN19/1000</f>
        <v>0.01</v>
      </c>
      <c r="BO22" s="83">
        <f t="shared" si="2"/>
        <v>0.01</v>
      </c>
      <c r="BP22" s="83">
        <f t="shared" si="2"/>
        <v>0.01</v>
      </c>
      <c r="BQ22" s="83">
        <f t="shared" si="2"/>
        <v>0.01</v>
      </c>
      <c r="BR22" s="83">
        <f t="shared" si="2"/>
        <v>0.01</v>
      </c>
      <c r="BS22" s="83">
        <f t="shared" si="2"/>
        <v>0.01</v>
      </c>
      <c r="BT22" s="83">
        <f t="shared" si="2"/>
        <v>0.01</v>
      </c>
      <c r="BU22" s="83">
        <f t="shared" si="2"/>
        <v>0.01</v>
      </c>
      <c r="BV22" s="83">
        <f t="shared" si="2"/>
        <v>0.01</v>
      </c>
      <c r="BW22" s="83">
        <f t="shared" si="2"/>
        <v>0.01</v>
      </c>
      <c r="BX22" s="83">
        <f t="shared" si="2"/>
        <v>0.01</v>
      </c>
      <c r="BY22" s="83">
        <f t="shared" si="2"/>
        <v>0.01</v>
      </c>
      <c r="BZ22" s="83">
        <f t="shared" si="2"/>
        <v>0.01</v>
      </c>
      <c r="CA22" s="83">
        <f t="shared" si="2"/>
        <v>0.01</v>
      </c>
      <c r="CB22" s="83">
        <f t="shared" si="2"/>
        <v>0.01</v>
      </c>
      <c r="CC22" s="83">
        <f t="shared" si="2"/>
        <v>0.01</v>
      </c>
      <c r="CD22" s="83">
        <f t="shared" si="2"/>
        <v>0.01</v>
      </c>
      <c r="CE22" s="83">
        <f t="shared" si="2"/>
        <v>0.01</v>
      </c>
      <c r="CF22" s="83">
        <f t="shared" si="2"/>
        <v>0.01</v>
      </c>
    </row>
    <row r="23" spans="1:92" ht="14">
      <c r="A23" s="84"/>
      <c r="B23" s="84" t="s">
        <v>131</v>
      </c>
      <c r="C23" s="84"/>
      <c r="D23" s="84"/>
      <c r="E23" s="84"/>
      <c r="F23" s="84"/>
      <c r="G23" s="84"/>
      <c r="H23" s="84"/>
      <c r="I23" s="84"/>
      <c r="J23" s="84"/>
      <c r="K23" s="84"/>
      <c r="L23" s="84"/>
      <c r="M23" s="84"/>
      <c r="N23" s="84" t="s">
        <v>131</v>
      </c>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row>
    <row r="24" spans="1:92" ht="14">
      <c r="A24" s="84"/>
      <c r="B24" s="85" t="s">
        <v>132</v>
      </c>
      <c r="C24" s="84"/>
      <c r="D24" s="84"/>
      <c r="E24" s="84"/>
      <c r="F24" s="84"/>
      <c r="G24" s="84"/>
      <c r="H24" s="84"/>
      <c r="I24" s="84"/>
      <c r="J24" s="84"/>
      <c r="K24" s="84"/>
      <c r="L24" s="84"/>
      <c r="M24" s="84"/>
      <c r="N24" s="86" t="s">
        <v>133</v>
      </c>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row>
    <row r="25" spans="1:92" ht="14">
      <c r="A25" s="56"/>
      <c r="B25" s="56"/>
      <c r="C25" s="56"/>
      <c r="D25" s="56"/>
      <c r="E25" s="56"/>
      <c r="F25" s="56"/>
      <c r="G25" s="84"/>
      <c r="H25" s="84"/>
      <c r="I25" s="84"/>
      <c r="J25" s="84"/>
      <c r="K25" s="84"/>
      <c r="L25" s="84"/>
      <c r="M25" s="84"/>
      <c r="N25" s="84" t="s">
        <v>134</v>
      </c>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56"/>
      <c r="BM25" s="56"/>
      <c r="BN25" s="87"/>
      <c r="BO25" s="87"/>
      <c r="BP25" s="87"/>
      <c r="BQ25" s="87"/>
      <c r="BR25" s="87"/>
      <c r="BT25" s="87"/>
      <c r="BU25" s="87"/>
      <c r="BV25" s="87"/>
    </row>
    <row r="26" spans="1:92" ht="14">
      <c r="A26" s="56"/>
      <c r="B26" s="56"/>
      <c r="C26" s="56"/>
      <c r="D26" s="56"/>
      <c r="E26" s="56"/>
      <c r="F26" s="56"/>
      <c r="G26" s="56"/>
      <c r="H26" s="88"/>
      <c r="I26" s="84"/>
      <c r="J26" s="84"/>
      <c r="K26" s="84"/>
      <c r="L26" s="84"/>
      <c r="M26" s="84"/>
      <c r="N26" s="89" t="s">
        <v>135</v>
      </c>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90"/>
      <c r="BA26" s="90"/>
      <c r="BB26" s="90"/>
      <c r="BC26" s="90"/>
      <c r="BD26" s="90"/>
      <c r="BE26" s="90"/>
      <c r="BF26" s="90"/>
      <c r="BG26" s="90"/>
      <c r="BH26" s="90"/>
      <c r="BI26" s="90"/>
      <c r="BJ26" s="90"/>
      <c r="BK26" s="90"/>
      <c r="BL26" s="90"/>
      <c r="BM26" s="90"/>
      <c r="BN26" s="56"/>
      <c r="BO26" s="56"/>
      <c r="BP26" s="56"/>
      <c r="BQ26" s="56"/>
      <c r="BR26" s="56"/>
      <c r="BS26" s="56"/>
      <c r="BT26" s="56"/>
      <c r="BU26" s="56"/>
      <c r="BV26" s="56"/>
    </row>
    <row r="27" spans="1:92" ht="14">
      <c r="D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91"/>
      <c r="AZ27" s="91"/>
      <c r="BA27" s="91"/>
      <c r="BB27" s="91"/>
      <c r="BC27" s="91"/>
      <c r="BD27" s="91"/>
      <c r="BE27" s="91"/>
      <c r="BF27" s="91"/>
      <c r="BG27" s="91"/>
      <c r="BH27" s="91"/>
      <c r="BI27" s="91"/>
      <c r="BJ27" s="91"/>
      <c r="BK27" s="91"/>
      <c r="BL27" s="91"/>
      <c r="BM27" s="91"/>
      <c r="BN27" s="90"/>
      <c r="BO27" s="90"/>
      <c r="BP27" s="90"/>
      <c r="BQ27" s="90"/>
      <c r="BR27" s="90"/>
      <c r="BS27" s="90"/>
      <c r="BT27" s="90"/>
      <c r="BU27" s="90"/>
      <c r="BV27" s="90"/>
    </row>
    <row r="29" spans="1:92">
      <c r="A29" s="92">
        <f>(D19-AH19)/30</f>
        <v>8.4089999999999989</v>
      </c>
      <c r="B29" s="93" t="s">
        <v>136</v>
      </c>
    </row>
    <row r="30" spans="1:92">
      <c r="B30" s="94" t="s">
        <v>137</v>
      </c>
    </row>
    <row r="31" spans="1:92">
      <c r="B31" s="95" t="s">
        <v>138</v>
      </c>
    </row>
    <row r="34" spans="1:84">
      <c r="D34" s="68"/>
      <c r="E34" s="10"/>
      <c r="F34" s="68"/>
      <c r="G34" s="69"/>
    </row>
    <row r="35" spans="1:84">
      <c r="D35" s="68"/>
      <c r="E35" s="10"/>
      <c r="F35" s="68"/>
      <c r="G35" s="69"/>
    </row>
    <row r="36" spans="1:84" ht="27">
      <c r="A36" s="79" t="s">
        <v>139</v>
      </c>
      <c r="D36" s="68"/>
      <c r="E36" s="10"/>
      <c r="F36" s="68"/>
      <c r="G36" s="69"/>
      <c r="N36" s="81">
        <v>70</v>
      </c>
      <c r="O36" s="81">
        <v>77</v>
      </c>
      <c r="P36" s="81">
        <v>83</v>
      </c>
      <c r="Q36" s="81">
        <v>90</v>
      </c>
      <c r="R36" s="81">
        <v>96</v>
      </c>
      <c r="S36" s="81">
        <v>103</v>
      </c>
      <c r="T36" s="81">
        <v>109</v>
      </c>
      <c r="U36" s="81">
        <v>116</v>
      </c>
      <c r="V36" s="81">
        <v>122</v>
      </c>
      <c r="W36" s="81">
        <v>129</v>
      </c>
      <c r="X36" s="81">
        <v>135</v>
      </c>
      <c r="Y36" s="81">
        <v>142</v>
      </c>
      <c r="Z36" s="81">
        <v>148</v>
      </c>
      <c r="AA36" s="81">
        <v>155</v>
      </c>
      <c r="AB36" s="81">
        <v>161</v>
      </c>
      <c r="AC36" s="81">
        <v>168</v>
      </c>
      <c r="AD36" s="81">
        <v>174</v>
      </c>
      <c r="AE36" s="81">
        <v>181</v>
      </c>
      <c r="AF36" s="81">
        <v>187</v>
      </c>
      <c r="AG36" s="81">
        <v>194</v>
      </c>
      <c r="AH36" s="81">
        <v>200</v>
      </c>
      <c r="AI36" s="81">
        <v>207</v>
      </c>
      <c r="AJ36" s="81">
        <v>214</v>
      </c>
      <c r="AK36" s="81">
        <v>221</v>
      </c>
      <c r="AL36" s="81">
        <v>228</v>
      </c>
      <c r="AM36" s="81">
        <v>234</v>
      </c>
      <c r="AN36" s="81">
        <v>241</v>
      </c>
      <c r="AO36" s="81">
        <v>248</v>
      </c>
      <c r="AP36" s="81">
        <v>254</v>
      </c>
      <c r="AQ36" s="81">
        <v>260</v>
      </c>
      <c r="AR36" s="81">
        <v>266</v>
      </c>
      <c r="AS36" s="81">
        <v>271</v>
      </c>
      <c r="AT36" s="81">
        <v>276</v>
      </c>
      <c r="AU36" s="81">
        <v>280</v>
      </c>
      <c r="AV36" s="81">
        <v>284</v>
      </c>
      <c r="AW36" s="81">
        <v>288</v>
      </c>
      <c r="AX36" s="81">
        <v>291</v>
      </c>
      <c r="AY36" s="81">
        <v>294</v>
      </c>
      <c r="AZ36" s="81">
        <v>297</v>
      </c>
      <c r="BA36" s="81">
        <v>299</v>
      </c>
      <c r="BB36" s="81">
        <v>301</v>
      </c>
      <c r="BC36" s="81">
        <v>303</v>
      </c>
      <c r="BD36" s="81">
        <v>305</v>
      </c>
      <c r="BE36" s="81">
        <v>306</v>
      </c>
      <c r="BF36" s="81">
        <v>307</v>
      </c>
      <c r="BG36" s="81">
        <v>308</v>
      </c>
      <c r="BH36" s="81">
        <v>308</v>
      </c>
      <c r="BI36" s="81">
        <v>308</v>
      </c>
      <c r="BJ36" s="81">
        <v>307</v>
      </c>
      <c r="BK36" s="81">
        <v>307</v>
      </c>
      <c r="BL36" s="81">
        <v>306</v>
      </c>
      <c r="BM36" s="81">
        <v>306</v>
      </c>
      <c r="BN36" s="81">
        <v>305</v>
      </c>
      <c r="BO36" s="81">
        <v>304</v>
      </c>
      <c r="BP36" s="81">
        <v>303</v>
      </c>
      <c r="BQ36" s="81">
        <v>302</v>
      </c>
      <c r="BR36" s="81">
        <v>300</v>
      </c>
      <c r="BS36" s="81">
        <v>298</v>
      </c>
      <c r="BT36" s="81">
        <v>297</v>
      </c>
      <c r="BU36" s="81">
        <v>294</v>
      </c>
      <c r="BV36" s="81">
        <v>292</v>
      </c>
      <c r="BW36" s="81">
        <v>291</v>
      </c>
      <c r="BX36" s="81">
        <v>289</v>
      </c>
      <c r="BY36" s="81">
        <v>286</v>
      </c>
      <c r="BZ36" s="81">
        <v>284</v>
      </c>
      <c r="CA36" s="81">
        <v>281</v>
      </c>
      <c r="CB36" s="81">
        <v>279</v>
      </c>
      <c r="CC36" s="81">
        <v>276</v>
      </c>
      <c r="CD36" s="81">
        <v>274</v>
      </c>
      <c r="CE36" s="81">
        <v>271</v>
      </c>
      <c r="CF36" s="81">
        <v>268</v>
      </c>
    </row>
    <row r="37" spans="1:84">
      <c r="D37" s="68"/>
      <c r="E37" s="10"/>
      <c r="F37" s="68"/>
      <c r="G37" s="69"/>
    </row>
    <row r="38" spans="1:84">
      <c r="D38" s="68"/>
      <c r="E38" s="10"/>
      <c r="F38" s="68"/>
      <c r="G38" s="69"/>
    </row>
    <row r="39" spans="1:84">
      <c r="D39" s="68"/>
      <c r="E39" s="10"/>
      <c r="F39" s="68"/>
      <c r="G39" s="69"/>
    </row>
    <row r="40" spans="1:84">
      <c r="D40" s="68"/>
      <c r="E40" s="10"/>
      <c r="F40" s="68"/>
      <c r="G40" s="69"/>
    </row>
    <row r="41" spans="1:84">
      <c r="D41" s="68"/>
      <c r="E41" s="10"/>
      <c r="F41" s="68"/>
      <c r="G41" s="69"/>
    </row>
    <row r="42" spans="1:84">
      <c r="D42" s="68"/>
      <c r="E42" s="10"/>
      <c r="F42" s="68"/>
      <c r="G42" s="94"/>
    </row>
    <row r="43" spans="1:84">
      <c r="E43" s="10"/>
      <c r="F43" s="68"/>
      <c r="G43" s="69"/>
    </row>
    <row r="44" spans="1:84">
      <c r="E44" s="10"/>
      <c r="F44" s="68"/>
      <c r="G44" s="69"/>
    </row>
    <row r="45" spans="1:84">
      <c r="E45" s="10"/>
      <c r="F45" s="68"/>
      <c r="G45" s="69"/>
    </row>
    <row r="46" spans="1:84">
      <c r="E46" s="10"/>
      <c r="F46" s="68"/>
      <c r="G46" s="69"/>
    </row>
    <row r="47" spans="1:84">
      <c r="E47" s="10"/>
      <c r="F47" s="68"/>
      <c r="G47" s="69"/>
    </row>
    <row r="48" spans="1:84">
      <c r="E48" s="10"/>
      <c r="F48" s="68"/>
      <c r="G48" s="69"/>
    </row>
    <row r="49" spans="5:7">
      <c r="E49" s="10"/>
      <c r="F49" s="68"/>
    </row>
    <row r="50" spans="5:7">
      <c r="E50" s="10"/>
      <c r="F50" s="68"/>
    </row>
    <row r="51" spans="5:7">
      <c r="E51" s="10"/>
      <c r="F51" s="68"/>
      <c r="G51" s="69"/>
    </row>
    <row r="52" spans="5:7">
      <c r="E52" s="10"/>
      <c r="F52" s="68"/>
      <c r="G52" s="69"/>
    </row>
    <row r="53" spans="5:7">
      <c r="E53" s="10"/>
      <c r="F53" s="68"/>
      <c r="G53" s="69"/>
    </row>
    <row r="54" spans="5:7">
      <c r="E54" s="10"/>
      <c r="F54" s="68"/>
      <c r="G54" s="94"/>
    </row>
    <row r="55" spans="5:7">
      <c r="E55" s="10"/>
      <c r="F55" s="68"/>
      <c r="G55" s="94"/>
    </row>
    <row r="56" spans="5:7">
      <c r="E56" s="10"/>
      <c r="F56" s="68"/>
      <c r="G56" s="94"/>
    </row>
    <row r="57" spans="5:7">
      <c r="E57" s="10"/>
      <c r="F57" s="68"/>
      <c r="G57" s="94"/>
    </row>
    <row r="58" spans="5:7">
      <c r="E58" s="10"/>
      <c r="F58" s="68"/>
      <c r="G58" s="94"/>
    </row>
    <row r="59" spans="5:7">
      <c r="E59" s="10"/>
      <c r="F59" s="68"/>
      <c r="G59" s="94"/>
    </row>
    <row r="60" spans="5:7">
      <c r="E60" s="10"/>
      <c r="F60" s="68"/>
      <c r="G60" s="94"/>
    </row>
    <row r="61" spans="5:7">
      <c r="E61" s="10"/>
      <c r="F61" s="68"/>
      <c r="G61" s="94"/>
    </row>
    <row r="62" spans="5:7">
      <c r="E62" s="10"/>
      <c r="F62" s="68"/>
      <c r="G62" s="94"/>
    </row>
    <row r="63" spans="5:7">
      <c r="E63" s="10"/>
      <c r="F63" s="68"/>
      <c r="G63" s="94"/>
    </row>
    <row r="64" spans="5:7">
      <c r="E64" s="10"/>
      <c r="F64" s="68"/>
      <c r="G64" s="94"/>
    </row>
    <row r="65" spans="5:7">
      <c r="E65" s="10"/>
      <c r="F65" s="68"/>
      <c r="G65" s="94"/>
    </row>
    <row r="66" spans="5:7">
      <c r="E66" s="10"/>
      <c r="F66" s="68"/>
      <c r="G66" s="94"/>
    </row>
    <row r="67" spans="5:7">
      <c r="E67" s="10"/>
      <c r="F67" s="68"/>
      <c r="G67" s="94"/>
    </row>
    <row r="68" spans="5:7">
      <c r="E68" s="10"/>
      <c r="F68" s="68"/>
      <c r="G68" s="94"/>
    </row>
    <row r="69" spans="5:7">
      <c r="E69" s="10"/>
      <c r="F69" s="68"/>
      <c r="G69" s="94"/>
    </row>
    <row r="70" spans="5:7">
      <c r="E70" s="10"/>
      <c r="F70" s="68"/>
      <c r="G70" s="94"/>
    </row>
    <row r="71" spans="5:7">
      <c r="E71" s="10"/>
      <c r="F71" s="68"/>
      <c r="G71" s="94"/>
    </row>
    <row r="72" spans="5:7">
      <c r="E72" s="10"/>
      <c r="F72" s="68"/>
      <c r="G72" s="94"/>
    </row>
    <row r="73" spans="5:7">
      <c r="E73" s="10"/>
      <c r="F73" s="68"/>
      <c r="G73" s="94"/>
    </row>
    <row r="74" spans="5:7">
      <c r="E74" s="10"/>
      <c r="F74" s="68"/>
      <c r="G74" s="94"/>
    </row>
    <row r="75" spans="5:7">
      <c r="E75" s="10"/>
      <c r="F75" s="68"/>
      <c r="G75" s="94"/>
    </row>
    <row r="76" spans="5:7">
      <c r="E76" s="10"/>
      <c r="F76" s="68"/>
      <c r="G76" s="94"/>
    </row>
    <row r="77" spans="5:7">
      <c r="E77" s="10"/>
      <c r="F77" s="68"/>
      <c r="G77" s="94"/>
    </row>
    <row r="78" spans="5:7">
      <c r="E78" s="10"/>
      <c r="F78" s="68"/>
      <c r="G78" s="94"/>
    </row>
    <row r="79" spans="5:7">
      <c r="E79" s="10"/>
      <c r="F79" s="68"/>
      <c r="G79" s="94"/>
    </row>
    <row r="80" spans="5:7">
      <c r="E80" s="10"/>
      <c r="F80" s="68"/>
      <c r="G80" s="94"/>
    </row>
    <row r="81" spans="5:7">
      <c r="E81" s="10"/>
      <c r="F81" s="68"/>
      <c r="G81" s="94"/>
    </row>
    <row r="82" spans="5:7">
      <c r="E82" s="10"/>
      <c r="F82" s="68"/>
      <c r="G82" s="94"/>
    </row>
    <row r="83" spans="5:7">
      <c r="E83" s="10"/>
      <c r="F83" s="68"/>
      <c r="G83" s="68"/>
    </row>
    <row r="84" spans="5:7">
      <c r="E84" s="10"/>
      <c r="F84" s="68"/>
      <c r="G84" s="68"/>
    </row>
    <row r="85" spans="5:7">
      <c r="E85" s="10"/>
      <c r="F85" s="68"/>
      <c r="G85" s="68"/>
    </row>
    <row r="86" spans="5:7">
      <c r="E86" s="10"/>
      <c r="F86" s="68"/>
      <c r="G86" s="68"/>
    </row>
    <row r="87" spans="5:7">
      <c r="E87" s="10"/>
      <c r="F87" s="68"/>
      <c r="G87" s="68"/>
    </row>
    <row r="88" spans="5:7">
      <c r="E88" s="10"/>
      <c r="F88" s="68"/>
      <c r="G88" s="68"/>
    </row>
    <row r="89" spans="5:7">
      <c r="E89" s="10"/>
      <c r="F89" s="68"/>
      <c r="G89" s="68"/>
    </row>
    <row r="90" spans="5:7">
      <c r="E90" s="10"/>
      <c r="F90" s="68"/>
      <c r="G90" s="68"/>
    </row>
    <row r="91" spans="5:7">
      <c r="E91" s="10"/>
      <c r="F91" s="68"/>
      <c r="G91" s="68"/>
    </row>
    <row r="92" spans="5:7">
      <c r="E92" s="10"/>
      <c r="F92" s="68"/>
      <c r="G92" s="68"/>
    </row>
    <row r="93" spans="5:7">
      <c r="E93" s="10"/>
      <c r="F93" s="68"/>
      <c r="G93" s="68"/>
    </row>
    <row r="94" spans="5:7">
      <c r="E94" s="10"/>
      <c r="F94" s="68"/>
      <c r="G94" s="68"/>
    </row>
    <row r="95" spans="5:7">
      <c r="E95" s="10"/>
      <c r="F95" s="68"/>
      <c r="G95" s="68"/>
    </row>
    <row r="96" spans="5:7">
      <c r="E96" s="10"/>
      <c r="F96" s="68"/>
      <c r="G96" s="68"/>
    </row>
    <row r="97" spans="5:7">
      <c r="E97" s="10"/>
      <c r="F97" s="68"/>
      <c r="G97" s="68"/>
    </row>
    <row r="98" spans="5:7">
      <c r="E98" s="10"/>
      <c r="F98" s="68"/>
      <c r="G98" s="68"/>
    </row>
    <row r="99" spans="5:7">
      <c r="E99" s="10"/>
      <c r="F99" s="68"/>
      <c r="G99" s="68"/>
    </row>
    <row r="100" spans="5:7">
      <c r="E100" s="10"/>
      <c r="F100" s="68"/>
      <c r="G100" s="68"/>
    </row>
    <row r="101" spans="5:7">
      <c r="E101" s="10"/>
      <c r="F101" s="68"/>
      <c r="G101" s="68"/>
    </row>
    <row r="102" spans="5:7">
      <c r="E102" s="10"/>
      <c r="F102" s="68"/>
      <c r="G102" s="68"/>
    </row>
    <row r="103" spans="5:7">
      <c r="E103" s="10"/>
      <c r="F103" s="68"/>
      <c r="G103" s="68"/>
    </row>
    <row r="104" spans="5:7">
      <c r="E104" s="10"/>
      <c r="F104" s="68"/>
      <c r="G104" s="68"/>
    </row>
    <row r="105" spans="5:7">
      <c r="E105" s="10"/>
      <c r="F105" s="68"/>
      <c r="G105" s="68"/>
    </row>
    <row r="106" spans="5:7">
      <c r="E106" s="10"/>
      <c r="F106" s="68"/>
      <c r="G106" s="68"/>
    </row>
    <row r="107" spans="5:7">
      <c r="E107" s="10"/>
      <c r="F107" s="68"/>
      <c r="G107" s="68"/>
    </row>
    <row r="108" spans="5:7">
      <c r="E108" s="10"/>
      <c r="F108" s="68"/>
      <c r="G108" s="68"/>
    </row>
    <row r="109" spans="5:7">
      <c r="E109" s="10"/>
      <c r="F109" s="68"/>
      <c r="G109" s="68"/>
    </row>
    <row r="110" spans="5:7">
      <c r="E110" s="10"/>
      <c r="F110" s="68"/>
      <c r="G110" s="68"/>
    </row>
    <row r="111" spans="5:7">
      <c r="E111" s="10"/>
      <c r="F111" s="68"/>
      <c r="G111" s="68"/>
    </row>
    <row r="112" spans="5:7">
      <c r="G112" s="68"/>
    </row>
    <row r="113" spans="7:7">
      <c r="G113" s="68"/>
    </row>
    <row r="114" spans="7:7">
      <c r="G114" s="68"/>
    </row>
    <row r="115" spans="7:7">
      <c r="G115" s="68"/>
    </row>
    <row r="116" spans="7:7">
      <c r="G116" s="68"/>
    </row>
    <row r="117" spans="7:7">
      <c r="G117" s="68"/>
    </row>
    <row r="118" spans="7:7">
      <c r="G118" s="68"/>
    </row>
    <row r="119" spans="7:7">
      <c r="G119" s="68"/>
    </row>
    <row r="120" spans="7:7">
      <c r="G120" s="68"/>
    </row>
  </sheetData>
  <mergeCells count="1">
    <mergeCell ref="A6:C15"/>
  </mergeCells>
  <hyperlinks>
    <hyperlink ref="G9" r:id="rId1" xr:uid="{4D951EF1-DC31-4CE8-93B1-DF7C03B2B709}"/>
    <hyperlink ref="G10" r:id="rId2" xr:uid="{997A768E-04A6-4768-83BE-419889F59261}"/>
    <hyperlink ref="G11" r:id="rId3" xr:uid="{DC42E0BB-CC2D-480A-A9CE-1D4976B9B6F1}"/>
    <hyperlink ref="G12" r:id="rId4" xr:uid="{9DA68587-EC37-44CB-90CD-9FED040E70B1}"/>
    <hyperlink ref="H14" r:id="rId5" xr:uid="{DCB6589E-9548-4EF1-AECD-3AA64AA3403F}"/>
    <hyperlink ref="H15" r:id="rId6" xr:uid="{BAD3C2EC-C240-43BC-A37E-49266391DD62}"/>
    <hyperlink ref="B31" r:id="rId7" xr:uid="{3BB4B7CE-4EC2-4265-958F-005180137320}"/>
    <hyperlink ref="B24" r:id="rId8" xr:uid="{40F568C2-8DCB-4965-94B2-CC6637F6EA32}"/>
    <hyperlink ref="N24" r:id="rId9" xr:uid="{277616BF-396D-41CB-8CDB-CF6BC503633E}"/>
  </hyperlinks>
  <pageMargins left="0.7" right="0.7" top="0.75" bottom="0.75" header="0.3" footer="0.3"/>
  <pageSetup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5121" r:id="rId13" name="Check Box 1">
              <controlPr defaultSize="0" autoFill="0" autoLine="0" autoPict="0">
                <anchor moveWithCells="1">
                  <from>
                    <xdr:col>9</xdr:col>
                    <xdr:colOff>12700</xdr:colOff>
                    <xdr:row>11</xdr:row>
                    <xdr:rowOff>12700</xdr:rowOff>
                  </from>
                  <to>
                    <xdr:col>9</xdr:col>
                    <xdr:colOff>1657350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C850-AEE3-4B0C-8F79-640352B73FCE}">
  <sheetPr codeName="Sheet6">
    <pageSetUpPr autoPageBreaks="0"/>
  </sheetPr>
  <dimension ref="A1:Y119"/>
  <sheetViews>
    <sheetView zoomScale="85" zoomScaleNormal="85" workbookViewId="0">
      <selection activeCell="E16" sqref="E16"/>
    </sheetView>
  </sheetViews>
  <sheetFormatPr defaultColWidth="8.08203125" defaultRowHeight="14.5" zeroHeight="1"/>
  <cols>
    <col min="1" max="1" width="40.5" style="96" customWidth="1"/>
    <col min="2" max="2" width="25.58203125" style="96" customWidth="1"/>
    <col min="3" max="3" width="31.58203125" style="96" bestFit="1" customWidth="1"/>
    <col min="4" max="4" width="17.58203125" style="96" customWidth="1"/>
    <col min="5" max="5" width="15.75" style="96" customWidth="1"/>
    <col min="6" max="6" width="24" style="96" customWidth="1"/>
    <col min="7" max="7" width="13.08203125" style="96" customWidth="1"/>
    <col min="8" max="8" width="13.83203125" style="96" customWidth="1"/>
    <col min="9" max="9" width="26" style="96" customWidth="1"/>
    <col min="10" max="10" width="16.75" style="96" customWidth="1"/>
    <col min="11" max="11" width="10.83203125" style="96" customWidth="1"/>
    <col min="12" max="14" width="12.75" style="96" customWidth="1"/>
    <col min="15" max="15" width="12.58203125" style="96" bestFit="1" customWidth="1"/>
    <col min="16" max="25" width="12.58203125" style="109" bestFit="1" customWidth="1"/>
    <col min="26" max="16384" width="8.08203125" style="109"/>
  </cols>
  <sheetData>
    <row r="1" spans="1:12" s="14" customFormat="1" ht="26.5" customHeight="1">
      <c r="A1" s="14" t="s">
        <v>140</v>
      </c>
    </row>
    <row r="2" spans="1:12" s="14" customFormat="1" ht="19.5">
      <c r="A2" s="14" t="s">
        <v>0</v>
      </c>
    </row>
    <row r="3" spans="1:12" s="14" customFormat="1" ht="19.5"/>
    <row r="4" spans="1:12" s="14" customFormat="1" ht="19.5"/>
    <row r="5" spans="1:12"/>
    <row r="6" spans="1:12">
      <c r="A6" s="97"/>
      <c r="B6" s="98"/>
    </row>
    <row r="7" spans="1:12" ht="40.5">
      <c r="A7" s="79" t="s">
        <v>126</v>
      </c>
      <c r="B7" s="79" t="s">
        <v>141</v>
      </c>
      <c r="C7" s="79" t="s">
        <v>142</v>
      </c>
      <c r="D7" s="99" t="s">
        <v>143</v>
      </c>
      <c r="E7" s="99" t="s">
        <v>144</v>
      </c>
      <c r="F7" s="99" t="s">
        <v>145</v>
      </c>
    </row>
    <row r="8" spans="1:12">
      <c r="A8" s="100">
        <v>2005</v>
      </c>
      <c r="B8" s="80" t="s">
        <v>146</v>
      </c>
      <c r="C8" s="101">
        <f t="shared" ref="C8:C24" si="0">INDEX($B$42:$T$42,MATCH(A8,$B$32:$T$32,0))</f>
        <v>188.15</v>
      </c>
      <c r="D8" s="102">
        <f t="shared" ref="D8:D24" si="1">IFERROR(($C$21/$C8),"")</f>
        <v>1.4611125874745328</v>
      </c>
      <c r="E8" s="102">
        <f t="shared" ref="E8:E24" si="2">IFERROR(($C$24/$C8),"")</f>
        <v>1.5622730578009292</v>
      </c>
      <c r="F8" s="102">
        <f t="shared" ref="F8:F24" si="3">IFERROR((C8/$C$24),"")</f>
        <v>0.64009296902784063</v>
      </c>
    </row>
    <row r="9" spans="1:12">
      <c r="A9" s="100">
        <v>2006</v>
      </c>
      <c r="B9" s="80" t="s">
        <v>147</v>
      </c>
      <c r="C9" s="101">
        <f t="shared" si="0"/>
        <v>193.10833333333332</v>
      </c>
      <c r="D9" s="102">
        <f t="shared" si="1"/>
        <v>1.4235964268761061</v>
      </c>
      <c r="E9" s="102">
        <f t="shared" si="2"/>
        <v>1.5221594570849428</v>
      </c>
      <c r="F9" s="102">
        <f t="shared" si="3"/>
        <v>0.65696139477731197</v>
      </c>
    </row>
    <row r="10" spans="1:12">
      <c r="A10" s="100">
        <v>2007</v>
      </c>
      <c r="B10" s="80" t="s">
        <v>148</v>
      </c>
      <c r="C10" s="101">
        <f t="shared" si="0"/>
        <v>200.31666666666669</v>
      </c>
      <c r="D10" s="102">
        <f t="shared" si="1"/>
        <v>1.3723687494799899</v>
      </c>
      <c r="E10" s="102">
        <f t="shared" si="2"/>
        <v>1.4673850195119966</v>
      </c>
      <c r="F10" s="102">
        <f t="shared" si="3"/>
        <v>0.68148440027864443</v>
      </c>
    </row>
    <row r="11" spans="1:12">
      <c r="A11" s="100">
        <v>2008</v>
      </c>
      <c r="B11" s="80" t="s">
        <v>149</v>
      </c>
      <c r="C11" s="101">
        <f t="shared" si="0"/>
        <v>208.5916666666667</v>
      </c>
      <c r="D11" s="102">
        <f t="shared" si="1"/>
        <v>1.3179257720426669</v>
      </c>
      <c r="E11" s="102">
        <f t="shared" si="2"/>
        <v>1.4091726698505602</v>
      </c>
      <c r="F11" s="102">
        <f t="shared" si="3"/>
        <v>0.70963624358826649</v>
      </c>
      <c r="G11" s="103"/>
      <c r="H11" s="103"/>
      <c r="I11" s="103"/>
      <c r="J11" s="103"/>
      <c r="K11" s="103"/>
      <c r="L11" s="103"/>
    </row>
    <row r="12" spans="1:12">
      <c r="A12" s="100">
        <v>2009</v>
      </c>
      <c r="B12" s="80" t="s">
        <v>150</v>
      </c>
      <c r="C12" s="101">
        <f t="shared" si="0"/>
        <v>214.78333333333339</v>
      </c>
      <c r="D12" s="102">
        <f t="shared" si="1"/>
        <v>1.2799332660820981</v>
      </c>
      <c r="E12" s="102">
        <f t="shared" si="2"/>
        <v>1.3685497438903302</v>
      </c>
      <c r="F12" s="102">
        <f t="shared" si="3"/>
        <v>0.73070051305357286</v>
      </c>
      <c r="G12" s="104"/>
      <c r="H12" s="104"/>
      <c r="I12" s="104"/>
      <c r="J12" s="105"/>
      <c r="K12" s="103"/>
      <c r="L12" s="105"/>
    </row>
    <row r="13" spans="1:12">
      <c r="A13" s="100">
        <v>2010</v>
      </c>
      <c r="B13" s="80" t="s">
        <v>151</v>
      </c>
      <c r="C13" s="101">
        <f t="shared" si="0"/>
        <v>215.76666666666662</v>
      </c>
      <c r="D13" s="102">
        <f t="shared" si="1"/>
        <v>1.2741001081415113</v>
      </c>
      <c r="E13" s="102">
        <f t="shared" si="2"/>
        <v>1.3623127259010268</v>
      </c>
      <c r="F13" s="102">
        <f t="shared" si="3"/>
        <v>0.73404584790808958</v>
      </c>
      <c r="G13" s="106"/>
      <c r="H13" s="107"/>
      <c r="I13" s="107"/>
      <c r="J13" s="106"/>
      <c r="K13" s="103"/>
      <c r="L13" s="105"/>
    </row>
    <row r="14" spans="1:12">
      <c r="A14" s="100">
        <v>2011</v>
      </c>
      <c r="B14" s="80" t="s">
        <v>152</v>
      </c>
      <c r="C14" s="101">
        <f t="shared" si="0"/>
        <v>226.47499999999999</v>
      </c>
      <c r="D14" s="102">
        <f t="shared" si="1"/>
        <v>1.2138573058100601</v>
      </c>
      <c r="E14" s="102">
        <f t="shared" si="2"/>
        <v>1.2978989991179815</v>
      </c>
      <c r="F14" s="102">
        <f t="shared" si="3"/>
        <v>0.77047597746787244</v>
      </c>
      <c r="G14" s="106"/>
      <c r="H14" s="107"/>
      <c r="I14" s="107"/>
      <c r="J14" s="106"/>
      <c r="K14" s="103"/>
      <c r="L14" s="105"/>
    </row>
    <row r="15" spans="1:12">
      <c r="A15" s="100">
        <v>2012</v>
      </c>
      <c r="B15" s="80" t="s">
        <v>153</v>
      </c>
      <c r="C15" s="101">
        <f t="shared" si="0"/>
        <v>237.3416666666667</v>
      </c>
      <c r="D15" s="102">
        <f t="shared" si="1"/>
        <v>1.158280959235982</v>
      </c>
      <c r="E15" s="102">
        <f t="shared" si="2"/>
        <v>1.2384748112436141</v>
      </c>
      <c r="F15" s="102">
        <f t="shared" si="3"/>
        <v>0.80744476263982334</v>
      </c>
      <c r="G15" s="106"/>
      <c r="H15" s="107"/>
      <c r="I15" s="108"/>
      <c r="J15" s="106"/>
      <c r="K15" s="103"/>
      <c r="L15" s="105"/>
    </row>
    <row r="16" spans="1:12">
      <c r="A16" s="100">
        <v>2013</v>
      </c>
      <c r="B16" s="80" t="s">
        <v>154</v>
      </c>
      <c r="C16" s="101">
        <f t="shared" si="0"/>
        <v>244.67499999999998</v>
      </c>
      <c r="D16" s="102">
        <f t="shared" si="1"/>
        <v>1.1235652736623414</v>
      </c>
      <c r="E16" s="102">
        <f t="shared" si="2"/>
        <v>1.2013555770930615</v>
      </c>
      <c r="F16" s="102">
        <f t="shared" si="3"/>
        <v>0.83239302257181447</v>
      </c>
      <c r="G16" s="106"/>
      <c r="H16" s="107"/>
      <c r="I16" s="108"/>
      <c r="J16" s="106"/>
      <c r="K16" s="103"/>
      <c r="L16" s="105"/>
    </row>
    <row r="17" spans="1:25">
      <c r="A17" s="100">
        <v>2014</v>
      </c>
      <c r="B17" s="80" t="s">
        <v>155</v>
      </c>
      <c r="C17" s="101">
        <f t="shared" si="0"/>
        <v>251.73333333333335</v>
      </c>
      <c r="D17" s="102">
        <f t="shared" si="1"/>
        <v>1.0920617055084747</v>
      </c>
      <c r="E17" s="102">
        <f t="shared" si="2"/>
        <v>1.1676708520600296</v>
      </c>
      <c r="F17" s="102">
        <f t="shared" si="3"/>
        <v>0.85640572275635618</v>
      </c>
      <c r="G17" s="106"/>
      <c r="H17" s="107"/>
      <c r="I17" s="108"/>
      <c r="J17" s="106"/>
      <c r="K17" s="103"/>
      <c r="L17" s="105"/>
    </row>
    <row r="18" spans="1:25">
      <c r="A18" s="100">
        <v>2015</v>
      </c>
      <c r="B18" s="80" t="s">
        <v>156</v>
      </c>
      <c r="C18" s="101">
        <f t="shared" si="0"/>
        <v>256.66666666666669</v>
      </c>
      <c r="D18" s="102">
        <f t="shared" si="1"/>
        <v>1.0710714285714287</v>
      </c>
      <c r="E18" s="102">
        <f t="shared" si="2"/>
        <v>1.1452273084100446</v>
      </c>
      <c r="F18" s="102">
        <f t="shared" si="3"/>
        <v>0.87318909761969576</v>
      </c>
      <c r="G18" s="106"/>
      <c r="H18" s="107"/>
      <c r="I18" s="108"/>
      <c r="J18" s="106"/>
      <c r="K18" s="103"/>
      <c r="L18" s="105"/>
    </row>
    <row r="19" spans="1:25">
      <c r="A19" s="100">
        <v>2016</v>
      </c>
      <c r="B19" s="80" t="s">
        <v>157</v>
      </c>
      <c r="C19" s="101">
        <f t="shared" si="0"/>
        <v>259.43333333333334</v>
      </c>
      <c r="D19" s="102">
        <f t="shared" si="1"/>
        <v>1.0596492355132983</v>
      </c>
      <c r="E19" s="102">
        <f t="shared" si="2"/>
        <v>1.1330142971549975</v>
      </c>
      <c r="F19" s="102">
        <f t="shared" si="3"/>
        <v>0.882601395684947</v>
      </c>
      <c r="G19" s="106"/>
      <c r="H19" s="107"/>
      <c r="I19" s="108"/>
      <c r="J19" s="106"/>
      <c r="K19" s="103"/>
      <c r="L19" s="105"/>
    </row>
    <row r="20" spans="1:25">
      <c r="A20" s="100">
        <v>2017</v>
      </c>
      <c r="B20" s="80" t="s">
        <v>158</v>
      </c>
      <c r="C20" s="101">
        <f t="shared" si="0"/>
        <v>264.99166666666673</v>
      </c>
      <c r="D20" s="102">
        <f t="shared" si="1"/>
        <v>1.037422560457876</v>
      </c>
      <c r="E20" s="102">
        <f t="shared" si="2"/>
        <v>1.1092487530749198</v>
      </c>
      <c r="F20" s="102">
        <f t="shared" si="3"/>
        <v>0.90151104270158156</v>
      </c>
      <c r="G20" s="106"/>
      <c r="H20" s="107"/>
      <c r="I20" s="108"/>
      <c r="J20" s="106"/>
      <c r="K20" s="103"/>
      <c r="L20" s="105"/>
    </row>
    <row r="21" spans="1:25">
      <c r="A21" s="100">
        <v>2018</v>
      </c>
      <c r="B21" s="80" t="s">
        <v>159</v>
      </c>
      <c r="C21" s="101">
        <f t="shared" si="0"/>
        <v>274.90833333333336</v>
      </c>
      <c r="D21" s="102">
        <f t="shared" si="1"/>
        <v>1</v>
      </c>
      <c r="E21" s="102">
        <f t="shared" si="2"/>
        <v>1.0692352329270174</v>
      </c>
      <c r="F21" s="102">
        <f t="shared" si="3"/>
        <v>0.93524789420052423</v>
      </c>
      <c r="G21" s="106"/>
      <c r="H21" s="107"/>
      <c r="I21" s="108"/>
      <c r="J21" s="106"/>
      <c r="K21" s="103"/>
      <c r="L21" s="105"/>
    </row>
    <row r="22" spans="1:25">
      <c r="A22" s="100">
        <v>2019</v>
      </c>
      <c r="B22" s="80" t="s">
        <v>160</v>
      </c>
      <c r="C22" s="101">
        <f t="shared" si="0"/>
        <v>283.30833333333334</v>
      </c>
      <c r="D22" s="102">
        <f t="shared" si="1"/>
        <v>0.97035032502867913</v>
      </c>
      <c r="E22" s="102">
        <f t="shared" si="2"/>
        <v>1.0375327558028467</v>
      </c>
      <c r="F22" s="102">
        <f t="shared" si="3"/>
        <v>0.96382499194080506</v>
      </c>
      <c r="G22" s="106"/>
      <c r="H22" s="107"/>
      <c r="I22" s="108"/>
      <c r="J22" s="106"/>
      <c r="K22" s="103"/>
      <c r="L22" s="105"/>
    </row>
    <row r="23" spans="1:25">
      <c r="A23" s="100">
        <v>2020</v>
      </c>
      <c r="B23" s="80" t="s">
        <v>161</v>
      </c>
      <c r="C23" s="101">
        <f t="shared" si="0"/>
        <v>290.64166666666665</v>
      </c>
      <c r="D23" s="102">
        <f t="shared" si="1"/>
        <v>0.94586690369011106</v>
      </c>
      <c r="E23" s="102">
        <f t="shared" si="2"/>
        <v>1.0113542190850526</v>
      </c>
      <c r="F23" s="102">
        <f t="shared" si="3"/>
        <v>0.9887732518727963</v>
      </c>
      <c r="G23" s="106"/>
      <c r="H23" s="107"/>
      <c r="I23" s="108"/>
      <c r="J23" s="106"/>
      <c r="K23" s="103"/>
      <c r="L23" s="105"/>
    </row>
    <row r="24" spans="1:25">
      <c r="A24" s="110">
        <v>2021</v>
      </c>
      <c r="B24" s="111" t="s">
        <v>162</v>
      </c>
      <c r="C24" s="112">
        <f t="shared" si="0"/>
        <v>293.94167582524483</v>
      </c>
      <c r="D24" s="113">
        <f t="shared" si="1"/>
        <v>0.93524789420052423</v>
      </c>
      <c r="E24" s="113">
        <f t="shared" si="2"/>
        <v>1</v>
      </c>
      <c r="F24" s="113">
        <f t="shared" si="3"/>
        <v>1</v>
      </c>
      <c r="G24" s="106"/>
      <c r="H24" s="107"/>
      <c r="I24" s="108"/>
      <c r="J24" s="106"/>
      <c r="K24" s="103"/>
      <c r="L24" s="105"/>
    </row>
    <row r="25" spans="1:25"/>
    <row r="26" spans="1:25">
      <c r="M26" s="103"/>
      <c r="N26" s="103"/>
      <c r="O26" s="103"/>
      <c r="P26" s="103"/>
      <c r="Q26" s="103"/>
      <c r="R26" s="103"/>
      <c r="S26" s="103"/>
      <c r="T26" s="103"/>
      <c r="U26" s="103"/>
      <c r="V26" s="103"/>
      <c r="W26" s="103"/>
    </row>
    <row r="27" spans="1:25">
      <c r="M27" s="103"/>
      <c r="N27" s="103"/>
      <c r="O27" s="103"/>
      <c r="P27" s="103"/>
      <c r="Q27" s="103"/>
      <c r="R27" s="103"/>
      <c r="S27" s="103"/>
      <c r="T27" s="103"/>
      <c r="U27" s="103"/>
      <c r="V27" s="103"/>
      <c r="W27" s="103"/>
    </row>
    <row r="28" spans="1:25">
      <c r="A28" s="114" t="s">
        <v>163</v>
      </c>
    </row>
    <row r="29" spans="1:25"/>
    <row r="30" spans="1:25" ht="24" customHeight="1">
      <c r="A30" s="79"/>
      <c r="B30" s="115">
        <v>38442</v>
      </c>
      <c r="C30" s="115">
        <v>38807</v>
      </c>
      <c r="D30" s="115">
        <v>39172</v>
      </c>
      <c r="E30" s="115">
        <v>39538</v>
      </c>
      <c r="F30" s="115">
        <v>39903</v>
      </c>
      <c r="G30" s="115">
        <v>40268</v>
      </c>
      <c r="H30" s="115">
        <v>40633</v>
      </c>
      <c r="I30" s="115">
        <v>40999</v>
      </c>
      <c r="J30" s="115">
        <v>41364</v>
      </c>
      <c r="K30" s="115">
        <v>41729</v>
      </c>
      <c r="L30" s="115">
        <v>42094</v>
      </c>
      <c r="M30" s="115">
        <v>42460</v>
      </c>
      <c r="N30" s="115">
        <v>42825</v>
      </c>
      <c r="O30" s="115">
        <v>43190</v>
      </c>
      <c r="P30" s="115">
        <v>43555</v>
      </c>
      <c r="Q30" s="115">
        <v>43921</v>
      </c>
      <c r="R30" s="115">
        <v>44286</v>
      </c>
      <c r="S30" s="115">
        <v>44651</v>
      </c>
      <c r="T30" s="115">
        <v>45016</v>
      </c>
      <c r="U30" s="115">
        <v>45382</v>
      </c>
      <c r="V30" s="115">
        <v>45747</v>
      </c>
      <c r="W30" s="115">
        <v>46112</v>
      </c>
      <c r="X30" s="115">
        <v>46477</v>
      </c>
      <c r="Y30" s="115">
        <v>46843</v>
      </c>
    </row>
    <row r="31" spans="1:25" ht="16">
      <c r="A31" s="79"/>
      <c r="B31" s="116"/>
      <c r="C31" s="116"/>
      <c r="D31" s="116"/>
      <c r="E31" s="116"/>
      <c r="F31" s="116"/>
      <c r="G31" s="116"/>
      <c r="H31" s="116"/>
      <c r="I31" s="116"/>
      <c r="J31" s="116"/>
      <c r="K31" s="116"/>
      <c r="L31" s="116"/>
      <c r="M31" s="116"/>
      <c r="N31" s="116"/>
      <c r="O31" s="116"/>
      <c r="P31" s="116"/>
      <c r="Q31" s="116"/>
      <c r="R31" s="116"/>
      <c r="S31" s="116"/>
      <c r="T31" s="116"/>
      <c r="U31" s="116"/>
      <c r="V31" s="116"/>
      <c r="W31" s="116"/>
      <c r="X31" s="117"/>
      <c r="Y31" s="117"/>
    </row>
    <row r="32" spans="1:25" ht="16">
      <c r="A32" s="79" t="s">
        <v>164</v>
      </c>
      <c r="B32" s="117">
        <v>2005</v>
      </c>
      <c r="C32" s="117">
        <v>2006</v>
      </c>
      <c r="D32" s="117">
        <v>2007</v>
      </c>
      <c r="E32" s="117">
        <v>2008</v>
      </c>
      <c r="F32" s="117">
        <v>2009</v>
      </c>
      <c r="G32" s="117">
        <v>2010</v>
      </c>
      <c r="H32" s="117">
        <v>2011</v>
      </c>
      <c r="I32" s="117">
        <v>2012</v>
      </c>
      <c r="J32" s="117">
        <v>2013</v>
      </c>
      <c r="K32" s="117">
        <v>2014</v>
      </c>
      <c r="L32" s="117">
        <v>2015</v>
      </c>
      <c r="M32" s="117">
        <v>2016</v>
      </c>
      <c r="N32" s="117">
        <v>2017</v>
      </c>
      <c r="O32" s="117">
        <v>2018</v>
      </c>
      <c r="P32" s="117">
        <v>2019</v>
      </c>
      <c r="Q32" s="117">
        <v>2020</v>
      </c>
      <c r="R32" s="117">
        <v>2021</v>
      </c>
      <c r="S32" s="117">
        <v>2022</v>
      </c>
      <c r="T32" s="117">
        <v>2023</v>
      </c>
      <c r="U32" s="117">
        <v>2024</v>
      </c>
      <c r="V32" s="117">
        <v>2025</v>
      </c>
      <c r="W32" s="117">
        <v>2026</v>
      </c>
      <c r="X32" s="117">
        <v>2027</v>
      </c>
      <c r="Y32" s="117">
        <v>2028</v>
      </c>
    </row>
    <row r="33" spans="1:25" ht="16">
      <c r="A33" s="79"/>
      <c r="B33" s="118"/>
      <c r="C33" s="118"/>
      <c r="D33" s="118"/>
      <c r="E33" s="118"/>
      <c r="F33" s="118"/>
      <c r="G33" s="118"/>
      <c r="H33" s="118"/>
      <c r="I33" s="118"/>
      <c r="J33" s="118"/>
      <c r="K33" s="118"/>
      <c r="L33" s="118"/>
      <c r="M33" s="118"/>
      <c r="N33" s="118"/>
      <c r="O33" s="118"/>
      <c r="P33" s="118"/>
      <c r="Q33" s="118"/>
      <c r="R33" s="118"/>
      <c r="S33" s="118"/>
      <c r="T33" s="118"/>
      <c r="U33" s="118"/>
      <c r="V33" s="118"/>
      <c r="W33" s="118"/>
      <c r="X33" s="119"/>
      <c r="Y33" s="119"/>
    </row>
    <row r="34" spans="1:25" ht="39.65" customHeight="1">
      <c r="A34" s="79" t="s">
        <v>165</v>
      </c>
      <c r="B34" s="120" t="s">
        <v>166</v>
      </c>
      <c r="C34" s="120" t="s">
        <v>166</v>
      </c>
      <c r="D34" s="120" t="s">
        <v>166</v>
      </c>
      <c r="E34" s="120" t="s">
        <v>166</v>
      </c>
      <c r="F34" s="120" t="s">
        <v>166</v>
      </c>
      <c r="G34" s="120" t="s">
        <v>166</v>
      </c>
      <c r="H34" s="120" t="s">
        <v>166</v>
      </c>
      <c r="I34" s="120" t="s">
        <v>166</v>
      </c>
      <c r="J34" s="120" t="s">
        <v>166</v>
      </c>
      <c r="K34" s="120" t="s">
        <v>166</v>
      </c>
      <c r="L34" s="120" t="s">
        <v>166</v>
      </c>
      <c r="M34" s="120" t="s">
        <v>166</v>
      </c>
      <c r="N34" s="120" t="s">
        <v>166</v>
      </c>
      <c r="O34" s="120" t="s">
        <v>166</v>
      </c>
      <c r="P34" s="120" t="s">
        <v>166</v>
      </c>
      <c r="Q34" s="120" t="s">
        <v>166</v>
      </c>
      <c r="R34" s="120" t="s">
        <v>167</v>
      </c>
      <c r="S34" s="120" t="s">
        <v>167</v>
      </c>
      <c r="T34" s="120" t="s">
        <v>167</v>
      </c>
      <c r="U34" s="120" t="s">
        <v>167</v>
      </c>
      <c r="V34" s="120" t="s">
        <v>167</v>
      </c>
      <c r="W34" s="120" t="s">
        <v>167</v>
      </c>
      <c r="X34" s="120" t="s">
        <v>167</v>
      </c>
      <c r="Y34" s="120" t="s">
        <v>167</v>
      </c>
    </row>
    <row r="35" spans="1:25" ht="16">
      <c r="A35" s="79"/>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row>
    <row r="36" spans="1:25" ht="29">
      <c r="A36" s="79" t="s">
        <v>168</v>
      </c>
      <c r="B36" s="121">
        <v>188.15</v>
      </c>
      <c r="C36" s="121">
        <v>193.10833333333332</v>
      </c>
      <c r="D36" s="121">
        <v>200.31666666666669</v>
      </c>
      <c r="E36" s="121">
        <v>208.5916666666667</v>
      </c>
      <c r="F36" s="121">
        <v>214.78333333333339</v>
      </c>
      <c r="G36" s="121">
        <v>215.76666666666662</v>
      </c>
      <c r="H36" s="121">
        <v>226.47499999999999</v>
      </c>
      <c r="I36" s="121">
        <v>237.3416666666667</v>
      </c>
      <c r="J36" s="121">
        <v>244.67499999999998</v>
      </c>
      <c r="K36" s="121">
        <v>251.73333333333335</v>
      </c>
      <c r="L36" s="121">
        <v>256.66666666666669</v>
      </c>
      <c r="M36" s="121">
        <v>259.43333333333334</v>
      </c>
      <c r="N36" s="121">
        <v>264.99166666666673</v>
      </c>
      <c r="O36" s="121">
        <v>274.90833333333336</v>
      </c>
      <c r="P36" s="121">
        <v>283.30833333333334</v>
      </c>
      <c r="Q36" s="121">
        <v>290.64166666666665</v>
      </c>
      <c r="R36" s="121">
        <v>293.94167582524483</v>
      </c>
      <c r="S36" s="122">
        <v>297.61293162344128</v>
      </c>
      <c r="T36" s="121">
        <v>303.15795485043537</v>
      </c>
      <c r="U36" s="121">
        <v>311.28586395147153</v>
      </c>
      <c r="V36" s="121">
        <v>320.56898734339052</v>
      </c>
      <c r="W36" s="121">
        <v>330.17008310341055</v>
      </c>
      <c r="X36" s="121">
        <v>340.07469769454292</v>
      </c>
      <c r="Y36" s="121">
        <v>350.27693862537967</v>
      </c>
    </row>
    <row r="37" spans="1:25" ht="16">
      <c r="A37" s="79" t="s">
        <v>169</v>
      </c>
      <c r="B37" s="123">
        <v>3.1100150705576146E-2</v>
      </c>
      <c r="C37" s="123">
        <v>2.635308707591455E-2</v>
      </c>
      <c r="D37" s="123">
        <v>3.7327924739999352E-2</v>
      </c>
      <c r="E37" s="123">
        <v>4.1309593144188472E-2</v>
      </c>
      <c r="F37" s="123">
        <v>2.9683192840877393E-2</v>
      </c>
      <c r="G37" s="123">
        <v>4.57825715837612E-3</v>
      </c>
      <c r="H37" s="123">
        <v>4.9629229105515371E-2</v>
      </c>
      <c r="I37" s="123">
        <v>4.7981749273282803E-2</v>
      </c>
      <c r="J37" s="123">
        <v>3.0897791510129391E-2</v>
      </c>
      <c r="K37" s="123">
        <v>2.8847791287762714E-2</v>
      </c>
      <c r="L37" s="123">
        <v>1.9597457627118731E-2</v>
      </c>
      <c r="M37" s="123">
        <v>1.0779220779220777E-2</v>
      </c>
      <c r="N37" s="123">
        <v>2.1424900424001248E-2</v>
      </c>
      <c r="O37" s="123">
        <v>3.7422560457875953E-2</v>
      </c>
      <c r="P37" s="123">
        <v>3.0555639758707454E-2</v>
      </c>
      <c r="Q37" s="123">
        <v>2.5884636879724532E-2</v>
      </c>
      <c r="R37" s="123">
        <v>1.135421908505263E-2</v>
      </c>
      <c r="S37" s="123">
        <v>1.2489742354123035E-2</v>
      </c>
      <c r="T37" s="123">
        <v>1.8631660918585258E-2</v>
      </c>
      <c r="U37" s="123">
        <v>2.6810805954427641E-2</v>
      </c>
      <c r="V37" s="123">
        <v>2.9821859798189188E-2</v>
      </c>
      <c r="W37" s="123">
        <v>2.9950170288105316E-2</v>
      </c>
      <c r="X37" s="123">
        <v>2.999852227080857E-2</v>
      </c>
      <c r="Y37" s="123">
        <v>3.0000000000001359E-2</v>
      </c>
    </row>
    <row r="38" spans="1:25" ht="16">
      <c r="A38" s="79"/>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row>
    <row r="39" spans="1:25" ht="42.5">
      <c r="A39" s="79" t="s">
        <v>170</v>
      </c>
      <c r="B39" s="121">
        <v>78.124999999999986</v>
      </c>
      <c r="C39" s="121">
        <v>79.825000000000003</v>
      </c>
      <c r="D39" s="121">
        <v>81.916666666666671</v>
      </c>
      <c r="E39" s="121">
        <v>83.825000000000003</v>
      </c>
      <c r="F39" s="121">
        <v>86.858333333333334</v>
      </c>
      <c r="G39" s="121">
        <v>88.433333333333337</v>
      </c>
      <c r="H39" s="121">
        <v>90.908333333333317</v>
      </c>
      <c r="I39" s="121">
        <v>94.308333333333351</v>
      </c>
      <c r="J39" s="121">
        <v>96.583333333333314</v>
      </c>
      <c r="K39" s="121">
        <v>98.600000000000009</v>
      </c>
      <c r="L39" s="121">
        <v>99.72499999999998</v>
      </c>
      <c r="M39" s="121">
        <v>100.16666666666667</v>
      </c>
      <c r="N39" s="121">
        <v>101.54166666666667</v>
      </c>
      <c r="O39" s="121">
        <v>104.21666666666665</v>
      </c>
      <c r="P39" s="121">
        <v>106.43333333333334</v>
      </c>
      <c r="Q39" s="121">
        <v>108.24166666666663</v>
      </c>
      <c r="R39" s="121">
        <v>109.0931251621077</v>
      </c>
      <c r="S39" s="121">
        <v>110.33354569465702</v>
      </c>
      <c r="T39" s="121">
        <v>112.09643510483021</v>
      </c>
      <c r="U39" s="121">
        <v>114.09273998759092</v>
      </c>
      <c r="V39" s="121">
        <v>116.29828738333858</v>
      </c>
      <c r="W39" s="121">
        <v>118.62023544160348</v>
      </c>
      <c r="X39" s="121">
        <v>120.99258212486042</v>
      </c>
      <c r="Y39" s="121">
        <v>123.4124337673577</v>
      </c>
    </row>
    <row r="40" spans="1:25" ht="16">
      <c r="A40" s="79" t="s">
        <v>171</v>
      </c>
      <c r="B40" s="123">
        <v>1.4939915556998917E-2</v>
      </c>
      <c r="C40" s="123">
        <v>2.1760000000000224E-2</v>
      </c>
      <c r="D40" s="123">
        <v>2.6203152729930013E-2</v>
      </c>
      <c r="E40" s="123">
        <v>2.3296032553407953E-2</v>
      </c>
      <c r="F40" s="123">
        <v>3.6186499652052895E-2</v>
      </c>
      <c r="G40" s="123">
        <v>1.8132975151108122E-2</v>
      </c>
      <c r="H40" s="123">
        <v>2.7987184319637981E-2</v>
      </c>
      <c r="I40" s="123">
        <v>3.7400311669264275E-2</v>
      </c>
      <c r="J40" s="123">
        <v>2.4123000795263305E-2</v>
      </c>
      <c r="K40" s="123">
        <v>2.088006902502193E-2</v>
      </c>
      <c r="L40" s="123">
        <v>1.1409736308316099E-2</v>
      </c>
      <c r="M40" s="123">
        <v>4.4288459931480784E-3</v>
      </c>
      <c r="N40" s="123">
        <v>1.3727121464226277E-2</v>
      </c>
      <c r="O40" s="123">
        <v>2.6343865408288814E-2</v>
      </c>
      <c r="P40" s="123">
        <v>2.1269790500559882E-2</v>
      </c>
      <c r="Q40" s="123">
        <v>1.6990291262135582E-2</v>
      </c>
      <c r="R40" s="123">
        <v>7.8662729581129298E-3</v>
      </c>
      <c r="S40" s="123">
        <v>1.1370290572445318E-2</v>
      </c>
      <c r="T40" s="123">
        <v>1.5977818886124595E-2</v>
      </c>
      <c r="U40" s="123">
        <v>1.7808816853932985E-2</v>
      </c>
      <c r="V40" s="123">
        <v>1.9331180897115274E-2</v>
      </c>
      <c r="W40" s="123">
        <v>1.9965453580682357E-2</v>
      </c>
      <c r="X40" s="123">
        <v>1.9999510829034284E-2</v>
      </c>
      <c r="Y40" s="123">
        <v>2.0000000000000684E-2</v>
      </c>
    </row>
    <row r="41" spans="1:25" ht="16">
      <c r="A41" s="79"/>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row>
    <row r="42" spans="1:25" ht="29">
      <c r="A42" s="79" t="s">
        <v>172</v>
      </c>
      <c r="B42" s="121">
        <v>188.15</v>
      </c>
      <c r="C42" s="121">
        <v>193.10833333333332</v>
      </c>
      <c r="D42" s="121">
        <v>200.31666666666669</v>
      </c>
      <c r="E42" s="121">
        <v>208.5916666666667</v>
      </c>
      <c r="F42" s="121">
        <v>214.78333333333339</v>
      </c>
      <c r="G42" s="121">
        <v>215.76666666666662</v>
      </c>
      <c r="H42" s="121">
        <v>226.47499999999999</v>
      </c>
      <c r="I42" s="121">
        <v>237.3416666666667</v>
      </c>
      <c r="J42" s="121">
        <v>244.67499999999998</v>
      </c>
      <c r="K42" s="121">
        <v>251.73333333333335</v>
      </c>
      <c r="L42" s="121">
        <v>256.66666666666669</v>
      </c>
      <c r="M42" s="121">
        <v>259.43333333333334</v>
      </c>
      <c r="N42" s="121">
        <v>264.99166666666673</v>
      </c>
      <c r="O42" s="121">
        <v>274.90833333333336</v>
      </c>
      <c r="P42" s="121">
        <v>283.30833333333334</v>
      </c>
      <c r="Q42" s="121">
        <v>290.64166666666665</v>
      </c>
      <c r="R42" s="121">
        <v>293.94167582524483</v>
      </c>
      <c r="S42" s="121">
        <v>297.61293162344128</v>
      </c>
      <c r="T42" s="121">
        <v>303.15795485043537</v>
      </c>
      <c r="U42" s="121">
        <v>309.6687598386506</v>
      </c>
      <c r="V42" s="121">
        <v>315.65502265327706</v>
      </c>
      <c r="W42" s="121">
        <v>321.95721835557032</v>
      </c>
      <c r="X42" s="121">
        <v>328.39620523055834</v>
      </c>
      <c r="Y42" s="121">
        <v>334.96412933516979</v>
      </c>
    </row>
    <row r="43" spans="1:25" ht="29">
      <c r="A43" s="79" t="s">
        <v>173</v>
      </c>
      <c r="B43" s="123">
        <v>3.1100150705576146E-2</v>
      </c>
      <c r="C43" s="123">
        <v>2.635308707591455E-2</v>
      </c>
      <c r="D43" s="123">
        <v>3.7327924739999352E-2</v>
      </c>
      <c r="E43" s="123">
        <v>4.1309593144188472E-2</v>
      </c>
      <c r="F43" s="123">
        <v>2.9683192840877393E-2</v>
      </c>
      <c r="G43" s="123">
        <v>4.57825715837612E-3</v>
      </c>
      <c r="H43" s="123">
        <v>4.9629229105515371E-2</v>
      </c>
      <c r="I43" s="123">
        <v>4.7981749273282803E-2</v>
      </c>
      <c r="J43" s="123">
        <v>3.0897791510129391E-2</v>
      </c>
      <c r="K43" s="123">
        <v>2.8847791287762714E-2</v>
      </c>
      <c r="L43" s="123">
        <v>1.9597457627118731E-2</v>
      </c>
      <c r="M43" s="123">
        <v>1.0779220779220777E-2</v>
      </c>
      <c r="N43" s="123">
        <v>2.1424900424001248E-2</v>
      </c>
      <c r="O43" s="123">
        <v>3.7422560457875953E-2</v>
      </c>
      <c r="P43" s="123">
        <v>3.0555639758707454E-2</v>
      </c>
      <c r="Q43" s="123">
        <v>2.5884636879724532E-2</v>
      </c>
      <c r="R43" s="123">
        <v>1.135421908505263E-2</v>
      </c>
      <c r="S43" s="123">
        <v>1.2489742354123035E-2</v>
      </c>
      <c r="T43" s="123">
        <v>1.8631660918585258E-2</v>
      </c>
      <c r="U43" s="123">
        <v>2.147660941777807E-2</v>
      </c>
      <c r="V43" s="123">
        <v>1.9331180897115718E-2</v>
      </c>
      <c r="W43" s="123">
        <v>1.9965453580682357E-2</v>
      </c>
      <c r="X43" s="123">
        <v>1.9999510829034284E-2</v>
      </c>
      <c r="Y43" s="123">
        <v>2.0000000000000906E-2</v>
      </c>
    </row>
    <row r="44" spans="1:25" ht="16">
      <c r="A44" s="79"/>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row>
    <row r="45" spans="1:25" ht="29">
      <c r="A45" s="79" t="s">
        <v>174</v>
      </c>
      <c r="B45" s="122">
        <v>0.64009296902784063</v>
      </c>
      <c r="C45" s="122">
        <v>0.65696139477731197</v>
      </c>
      <c r="D45" s="122">
        <v>0.68148440027864443</v>
      </c>
      <c r="E45" s="122">
        <v>0.70963624358826649</v>
      </c>
      <c r="F45" s="122">
        <v>0.73070051305357286</v>
      </c>
      <c r="G45" s="122">
        <v>0.73404584790808958</v>
      </c>
      <c r="H45" s="122">
        <v>0.77047597746787244</v>
      </c>
      <c r="I45" s="122">
        <v>0.80744476263982334</v>
      </c>
      <c r="J45" s="122">
        <v>0.83239302257181447</v>
      </c>
      <c r="K45" s="122">
        <v>0.85640572275635618</v>
      </c>
      <c r="L45" s="122">
        <v>0.87318909761969576</v>
      </c>
      <c r="M45" s="122">
        <v>0.882601395684947</v>
      </c>
      <c r="N45" s="122">
        <v>0.90151104270158156</v>
      </c>
      <c r="O45" s="122">
        <v>0.93524789420052423</v>
      </c>
      <c r="P45" s="122">
        <v>0.96382499194080506</v>
      </c>
      <c r="Q45" s="122">
        <v>0.9887732518727963</v>
      </c>
      <c r="R45" s="122">
        <v>1</v>
      </c>
      <c r="S45" s="122">
        <v>1.012489742354123</v>
      </c>
      <c r="T45" s="122">
        <v>1.0313541079172108</v>
      </c>
      <c r="U45" s="122">
        <v>1.0535040972643699</v>
      </c>
      <c r="V45" s="122">
        <v>1.0738695755444401</v>
      </c>
      <c r="W45" s="122">
        <v>1.0953098687066798</v>
      </c>
      <c r="X45" s="122">
        <v>1.1172155302870272</v>
      </c>
      <c r="Y45" s="122">
        <v>1.1395598408927687</v>
      </c>
    </row>
    <row r="46" spans="1:25" ht="16">
      <c r="A46" s="79"/>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row>
    <row r="47" spans="1:25" ht="16">
      <c r="A47" s="79" t="s">
        <v>175</v>
      </c>
      <c r="B47" s="126"/>
      <c r="C47" s="126"/>
      <c r="D47" s="126"/>
      <c r="E47" s="126"/>
      <c r="F47" s="126"/>
      <c r="G47" s="126"/>
      <c r="H47" s="126"/>
      <c r="I47" s="126"/>
      <c r="J47" s="126"/>
      <c r="K47" s="126"/>
      <c r="L47" s="126"/>
      <c r="M47" s="126"/>
      <c r="N47" s="126"/>
      <c r="O47" s="126"/>
      <c r="P47" s="126"/>
      <c r="Q47" s="126"/>
      <c r="R47" s="126"/>
      <c r="S47" s="127"/>
      <c r="T47" s="127"/>
      <c r="U47" s="128">
        <v>0.02</v>
      </c>
      <c r="V47" s="128">
        <v>0.02</v>
      </c>
      <c r="W47" s="128">
        <v>0.02</v>
      </c>
      <c r="X47" s="128">
        <v>0.02</v>
      </c>
      <c r="Y47" s="128">
        <v>0.02</v>
      </c>
    </row>
    <row r="48" spans="1: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conditionalFormatting sqref="B34:Y38">
    <cfRule type="cellIs" dxfId="2" priority="3" operator="equal">
      <formula>"FORECAST"</formula>
    </cfRule>
  </conditionalFormatting>
  <conditionalFormatting sqref="B36:Y43">
    <cfRule type="expression" dxfId="1" priority="2">
      <formula>#REF! = "FORECAST"</formula>
    </cfRule>
  </conditionalFormatting>
  <conditionalFormatting sqref="B45:Y45">
    <cfRule type="expression" dxfId="0" priority="1">
      <formula>#REF! = "FORECAST"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D1CF-240E-478C-8DBC-4463C3151D55}">
  <sheetPr codeName="Sheet7"/>
  <dimension ref="A1:A4"/>
  <sheetViews>
    <sheetView zoomScale="85" zoomScaleNormal="85" workbookViewId="0"/>
  </sheetViews>
  <sheetFormatPr defaultColWidth="9" defaultRowHeight="14.5"/>
  <cols>
    <col min="1" max="16384" width="9" style="23"/>
  </cols>
  <sheetData>
    <row r="1" spans="1:1" s="14" customFormat="1" ht="19.5">
      <c r="A1" s="14" t="s">
        <v>176</v>
      </c>
    </row>
    <row r="2" spans="1:1" s="14" customFormat="1" ht="19.5">
      <c r="A2" s="14" t="s">
        <v>0</v>
      </c>
    </row>
    <row r="3" spans="1:1" s="14" customFormat="1" ht="19.5"/>
    <row r="4" spans="1:1" s="14" customFormat="1" ht="19.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69A6-3EBB-451A-A892-A77699C30BBE}">
  <sheetPr codeName="Sheet8"/>
  <dimension ref="A1:BE192"/>
  <sheetViews>
    <sheetView zoomScale="85" zoomScaleNormal="85" workbookViewId="0">
      <selection activeCell="A5" sqref="A5"/>
    </sheetView>
  </sheetViews>
  <sheetFormatPr defaultColWidth="8" defaultRowHeight="16"/>
  <cols>
    <col min="1" max="1" width="9.83203125" style="36" customWidth="1"/>
    <col min="2" max="2" width="32.33203125" style="36" customWidth="1"/>
    <col min="3" max="3" width="16.33203125" style="36" customWidth="1"/>
    <col min="4" max="4" width="6.08203125" style="36" bestFit="1" customWidth="1"/>
    <col min="5" max="28" width="7.58203125" style="36" customWidth="1"/>
    <col min="29" max="29" width="8.08203125" style="36" bestFit="1" customWidth="1"/>
    <col min="30" max="32" width="8.58203125" style="36" bestFit="1" customWidth="1"/>
    <col min="33" max="16384" width="8" style="36"/>
  </cols>
  <sheetData>
    <row r="1" spans="1:57" s="14" customFormat="1" ht="19.5">
      <c r="A1" s="14" t="s">
        <v>177</v>
      </c>
    </row>
    <row r="2" spans="1:57" s="14" customFormat="1" ht="19.5">
      <c r="A2" s="14" t="s">
        <v>0</v>
      </c>
    </row>
    <row r="3" spans="1:57" s="14" customFormat="1" ht="19.5"/>
    <row r="4" spans="1:57" s="14" customFormat="1" ht="19.5"/>
    <row r="6" spans="1:57">
      <c r="B6" s="129" t="s">
        <v>178</v>
      </c>
      <c r="C6" s="129" t="s">
        <v>177</v>
      </c>
      <c r="D6" s="129"/>
    </row>
    <row r="9" spans="1:57">
      <c r="E9" s="130" t="s">
        <v>179</v>
      </c>
      <c r="F9" s="131"/>
      <c r="G9" s="131"/>
      <c r="H9" s="131"/>
      <c r="I9" s="131"/>
      <c r="J9" s="130" t="s">
        <v>180</v>
      </c>
      <c r="K9" s="131"/>
      <c r="L9" s="131"/>
      <c r="M9" s="131"/>
      <c r="N9" s="131"/>
      <c r="O9" s="130" t="s">
        <v>181</v>
      </c>
      <c r="P9" s="131"/>
      <c r="Q9" s="131"/>
      <c r="R9" s="131"/>
      <c r="S9" s="131"/>
      <c r="T9" s="130" t="s">
        <v>182</v>
      </c>
      <c r="U9" s="131"/>
      <c r="V9" s="131"/>
      <c r="W9" s="131"/>
      <c r="X9" s="131"/>
      <c r="Y9" s="130" t="s">
        <v>183</v>
      </c>
      <c r="Z9" s="131"/>
      <c r="AA9" s="131"/>
      <c r="AB9" s="131"/>
      <c r="AC9" s="132"/>
      <c r="AD9" s="130" t="s">
        <v>184</v>
      </c>
      <c r="AE9" s="131"/>
      <c r="AF9" s="131"/>
      <c r="AG9" s="132"/>
      <c r="AH9" s="130" t="s">
        <v>185</v>
      </c>
      <c r="AI9" s="131"/>
      <c r="AJ9" s="131"/>
      <c r="AK9" s="132"/>
      <c r="AL9" s="130" t="s">
        <v>186</v>
      </c>
      <c r="AM9" s="131"/>
      <c r="AN9" s="131"/>
      <c r="AO9" s="132"/>
      <c r="AP9" s="130" t="s">
        <v>187</v>
      </c>
      <c r="AQ9" s="131"/>
      <c r="AR9" s="131"/>
      <c r="AS9" s="132"/>
      <c r="AT9" s="130" t="s">
        <v>188</v>
      </c>
      <c r="AU9" s="131"/>
      <c r="AV9" s="131"/>
      <c r="AW9" s="132"/>
      <c r="AX9" s="130" t="s">
        <v>189</v>
      </c>
      <c r="AY9" s="131"/>
      <c r="AZ9" s="131"/>
      <c r="BA9" s="132"/>
      <c r="BB9" s="130" t="s">
        <v>190</v>
      </c>
      <c r="BC9" s="131"/>
      <c r="BD9" s="131"/>
      <c r="BE9" s="132"/>
    </row>
    <row r="10" spans="1:57">
      <c r="D10" s="36">
        <v>0</v>
      </c>
      <c r="E10" s="133">
        <v>1</v>
      </c>
      <c r="F10" s="134">
        <v>2</v>
      </c>
      <c r="G10" s="133">
        <v>3</v>
      </c>
      <c r="H10" s="134">
        <v>4</v>
      </c>
      <c r="I10" s="133">
        <v>5</v>
      </c>
      <c r="J10" s="134">
        <v>6</v>
      </c>
      <c r="K10" s="133">
        <v>7</v>
      </c>
      <c r="L10" s="134">
        <v>8</v>
      </c>
      <c r="M10" s="133">
        <v>9</v>
      </c>
      <c r="N10" s="134">
        <v>10</v>
      </c>
      <c r="O10" s="133">
        <v>11</v>
      </c>
      <c r="P10" s="134">
        <v>12</v>
      </c>
      <c r="Q10" s="133">
        <v>13</v>
      </c>
      <c r="R10" s="134">
        <v>14</v>
      </c>
      <c r="S10" s="133">
        <v>15</v>
      </c>
      <c r="T10" s="134">
        <v>16</v>
      </c>
      <c r="U10" s="133">
        <v>17</v>
      </c>
      <c r="V10" s="134">
        <v>18</v>
      </c>
      <c r="W10" s="133">
        <v>19</v>
      </c>
      <c r="X10" s="134">
        <v>20</v>
      </c>
      <c r="Y10" s="133">
        <v>21</v>
      </c>
      <c r="Z10" s="134">
        <v>22</v>
      </c>
      <c r="AA10" s="133">
        <v>23</v>
      </c>
      <c r="AB10" s="134">
        <v>24</v>
      </c>
      <c r="AC10" s="133">
        <v>25</v>
      </c>
      <c r="AD10" s="134">
        <v>26</v>
      </c>
      <c r="AE10" s="133">
        <v>27</v>
      </c>
      <c r="AF10" s="134">
        <v>28</v>
      </c>
      <c r="AG10" s="133">
        <v>29</v>
      </c>
      <c r="AH10" s="134">
        <v>30</v>
      </c>
      <c r="AI10" s="133">
        <v>31</v>
      </c>
      <c r="AJ10" s="134">
        <v>32</v>
      </c>
      <c r="AK10" s="133">
        <v>33</v>
      </c>
      <c r="AL10" s="134">
        <v>34</v>
      </c>
      <c r="AM10" s="133">
        <v>35</v>
      </c>
      <c r="AN10" s="134">
        <v>36</v>
      </c>
      <c r="AO10" s="133">
        <v>37</v>
      </c>
      <c r="AP10" s="134">
        <v>38</v>
      </c>
      <c r="AQ10" s="133">
        <v>39</v>
      </c>
      <c r="AR10" s="134">
        <v>40</v>
      </c>
      <c r="AS10" s="133">
        <v>41</v>
      </c>
      <c r="AT10" s="134">
        <v>42</v>
      </c>
      <c r="AU10" s="133">
        <v>43</v>
      </c>
      <c r="AV10" s="134">
        <v>44</v>
      </c>
      <c r="AW10" s="133">
        <v>45</v>
      </c>
      <c r="AX10" s="134">
        <v>46</v>
      </c>
      <c r="AY10" s="133">
        <v>47</v>
      </c>
      <c r="AZ10" s="134">
        <v>48</v>
      </c>
      <c r="BA10" s="133">
        <v>49</v>
      </c>
      <c r="BB10" s="134">
        <v>50</v>
      </c>
      <c r="BC10" s="133">
        <v>51</v>
      </c>
      <c r="BD10" s="134">
        <v>52</v>
      </c>
      <c r="BE10" s="133">
        <v>53</v>
      </c>
    </row>
    <row r="11" spans="1:57">
      <c r="C11" s="36" t="s">
        <v>191</v>
      </c>
      <c r="D11" s="36" t="s">
        <v>192</v>
      </c>
      <c r="E11" s="36">
        <v>2024</v>
      </c>
      <c r="F11" s="36">
        <v>2025</v>
      </c>
      <c r="G11" s="36">
        <v>2026</v>
      </c>
      <c r="H11" s="36">
        <v>2027</v>
      </c>
      <c r="I11" s="36">
        <v>2028</v>
      </c>
      <c r="J11" s="36">
        <v>2029</v>
      </c>
      <c r="K11" s="36">
        <v>2030</v>
      </c>
      <c r="L11" s="36">
        <v>2031</v>
      </c>
      <c r="M11" s="36">
        <v>2032</v>
      </c>
      <c r="N11" s="36">
        <v>2033</v>
      </c>
      <c r="O11" s="36">
        <v>2034</v>
      </c>
      <c r="P11" s="36">
        <v>2035</v>
      </c>
      <c r="Q11" s="36">
        <v>2036</v>
      </c>
      <c r="R11" s="36">
        <v>2037</v>
      </c>
      <c r="S11" s="36">
        <v>2038</v>
      </c>
      <c r="T11" s="36">
        <v>2039</v>
      </c>
      <c r="U11" s="36">
        <v>2040</v>
      </c>
      <c r="V11" s="36">
        <v>2041</v>
      </c>
      <c r="W11" s="36">
        <v>2042</v>
      </c>
      <c r="X11" s="36">
        <v>2043</v>
      </c>
      <c r="Y11" s="36">
        <v>2044</v>
      </c>
      <c r="Z11" s="36">
        <v>2045</v>
      </c>
      <c r="AA11" s="36">
        <v>2046</v>
      </c>
      <c r="AB11" s="36">
        <v>2047</v>
      </c>
      <c r="AC11" s="36">
        <v>2048</v>
      </c>
      <c r="AD11" s="36">
        <v>2049</v>
      </c>
      <c r="AE11" s="36">
        <v>2050</v>
      </c>
      <c r="AF11" s="36">
        <v>2051</v>
      </c>
      <c r="AG11" s="36">
        <v>2052</v>
      </c>
      <c r="AH11" s="36">
        <v>2053</v>
      </c>
      <c r="AI11" s="36">
        <v>2054</v>
      </c>
      <c r="AJ11" s="36">
        <v>2055</v>
      </c>
      <c r="AK11" s="36">
        <v>2056</v>
      </c>
      <c r="AL11" s="36">
        <v>2057</v>
      </c>
      <c r="AM11" s="36">
        <v>2058</v>
      </c>
      <c r="AN11" s="36">
        <v>2059</v>
      </c>
      <c r="AO11" s="36">
        <v>2060</v>
      </c>
      <c r="AP11" s="36">
        <v>2061</v>
      </c>
      <c r="AQ11" s="36">
        <v>2062</v>
      </c>
      <c r="AR11" s="36">
        <v>2063</v>
      </c>
      <c r="AS11" s="36">
        <v>2064</v>
      </c>
      <c r="AT11" s="36">
        <v>2065</v>
      </c>
      <c r="AU11" s="36">
        <v>2066</v>
      </c>
      <c r="AV11" s="36">
        <v>2067</v>
      </c>
      <c r="AW11" s="36">
        <v>2068</v>
      </c>
      <c r="AX11" s="36">
        <v>2069</v>
      </c>
      <c r="AY11" s="36">
        <v>2070</v>
      </c>
      <c r="AZ11" s="36">
        <v>2071</v>
      </c>
      <c r="BA11" s="36">
        <v>2072</v>
      </c>
      <c r="BB11" s="36">
        <v>2073</v>
      </c>
      <c r="BC11" s="36">
        <v>2074</v>
      </c>
      <c r="BD11" s="36">
        <v>2075</v>
      </c>
      <c r="BE11" s="36">
        <v>2076</v>
      </c>
    </row>
    <row r="12" spans="1:57">
      <c r="A12" s="334" t="s">
        <v>193</v>
      </c>
      <c r="B12" s="135" t="s">
        <v>194</v>
      </c>
      <c r="C12" s="173" t="s">
        <v>195</v>
      </c>
      <c r="D12" s="135" t="s">
        <v>196</v>
      </c>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row>
    <row r="13" spans="1:57">
      <c r="A13" s="335"/>
      <c r="B13" s="135" t="s">
        <v>197</v>
      </c>
      <c r="C13" s="173" t="s">
        <v>195</v>
      </c>
      <c r="D13" s="135" t="s">
        <v>196</v>
      </c>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row>
    <row r="14" spans="1:57">
      <c r="A14" s="335"/>
      <c r="B14" s="135" t="s">
        <v>198</v>
      </c>
      <c r="C14" s="173" t="s">
        <v>195</v>
      </c>
      <c r="D14" s="135" t="s">
        <v>196</v>
      </c>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row>
    <row r="15" spans="1:57">
      <c r="A15" s="335"/>
      <c r="B15" s="135" t="s">
        <v>198</v>
      </c>
      <c r="C15" s="173" t="s">
        <v>195</v>
      </c>
      <c r="D15" s="135" t="s">
        <v>196</v>
      </c>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row>
    <row r="16" spans="1:57">
      <c r="A16" s="335"/>
      <c r="B16" s="135" t="s">
        <v>198</v>
      </c>
      <c r="C16" s="173" t="s">
        <v>195</v>
      </c>
      <c r="D16" s="135" t="s">
        <v>196</v>
      </c>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row>
    <row r="17" spans="1:57" ht="16.5" thickBot="1">
      <c r="A17" s="336"/>
      <c r="B17" s="137" t="s">
        <v>199</v>
      </c>
      <c r="C17" s="173" t="s">
        <v>195</v>
      </c>
      <c r="D17" s="138" t="s">
        <v>196</v>
      </c>
      <c r="E17" s="139">
        <f t="shared" ref="E17:AC17" si="0">SUM(E12:E16)</f>
        <v>0</v>
      </c>
      <c r="F17" s="139">
        <f t="shared" si="0"/>
        <v>0</v>
      </c>
      <c r="G17" s="139">
        <f t="shared" si="0"/>
        <v>0</v>
      </c>
      <c r="H17" s="139">
        <f t="shared" si="0"/>
        <v>0</v>
      </c>
      <c r="I17" s="139">
        <f t="shared" si="0"/>
        <v>0</v>
      </c>
      <c r="J17" s="139">
        <f t="shared" si="0"/>
        <v>0</v>
      </c>
      <c r="K17" s="139">
        <f t="shared" si="0"/>
        <v>0</v>
      </c>
      <c r="L17" s="139">
        <f t="shared" si="0"/>
        <v>0</v>
      </c>
      <c r="M17" s="139">
        <f t="shared" si="0"/>
        <v>0</v>
      </c>
      <c r="N17" s="139">
        <f t="shared" si="0"/>
        <v>0</v>
      </c>
      <c r="O17" s="139">
        <f t="shared" si="0"/>
        <v>0</v>
      </c>
      <c r="P17" s="139">
        <f t="shared" si="0"/>
        <v>0</v>
      </c>
      <c r="Q17" s="139">
        <f t="shared" si="0"/>
        <v>0</v>
      </c>
      <c r="R17" s="139">
        <f t="shared" si="0"/>
        <v>0</v>
      </c>
      <c r="S17" s="139">
        <f t="shared" si="0"/>
        <v>0</v>
      </c>
      <c r="T17" s="139">
        <f t="shared" si="0"/>
        <v>0</v>
      </c>
      <c r="U17" s="139">
        <f t="shared" si="0"/>
        <v>0</v>
      </c>
      <c r="V17" s="139">
        <f t="shared" si="0"/>
        <v>0</v>
      </c>
      <c r="W17" s="139">
        <f t="shared" si="0"/>
        <v>0</v>
      </c>
      <c r="X17" s="139">
        <f t="shared" si="0"/>
        <v>0</v>
      </c>
      <c r="Y17" s="139">
        <f t="shared" si="0"/>
        <v>0</v>
      </c>
      <c r="Z17" s="139">
        <f t="shared" si="0"/>
        <v>0</v>
      </c>
      <c r="AA17" s="139">
        <f t="shared" si="0"/>
        <v>0</v>
      </c>
      <c r="AB17" s="139">
        <f t="shared" si="0"/>
        <v>0</v>
      </c>
      <c r="AC17" s="139">
        <f t="shared" si="0"/>
        <v>0</v>
      </c>
      <c r="AD17" s="139">
        <f t="shared" ref="AD17:BE17" si="1">SUM(AD12:AD16)</f>
        <v>0</v>
      </c>
      <c r="AE17" s="139">
        <f t="shared" si="1"/>
        <v>0</v>
      </c>
      <c r="AF17" s="139">
        <f t="shared" si="1"/>
        <v>0</v>
      </c>
      <c r="AG17" s="139">
        <f t="shared" si="1"/>
        <v>0</v>
      </c>
      <c r="AH17" s="139">
        <f t="shared" si="1"/>
        <v>0</v>
      </c>
      <c r="AI17" s="139">
        <f t="shared" si="1"/>
        <v>0</v>
      </c>
      <c r="AJ17" s="139">
        <f t="shared" si="1"/>
        <v>0</v>
      </c>
      <c r="AK17" s="139">
        <f t="shared" si="1"/>
        <v>0</v>
      </c>
      <c r="AL17" s="139">
        <f t="shared" si="1"/>
        <v>0</v>
      </c>
      <c r="AM17" s="139">
        <f t="shared" si="1"/>
        <v>0</v>
      </c>
      <c r="AN17" s="139">
        <f t="shared" si="1"/>
        <v>0</v>
      </c>
      <c r="AO17" s="139">
        <f t="shared" si="1"/>
        <v>0</v>
      </c>
      <c r="AP17" s="139">
        <f t="shared" si="1"/>
        <v>0</v>
      </c>
      <c r="AQ17" s="139">
        <f t="shared" si="1"/>
        <v>0</v>
      </c>
      <c r="AR17" s="139">
        <f t="shared" si="1"/>
        <v>0</v>
      </c>
      <c r="AS17" s="139">
        <f t="shared" si="1"/>
        <v>0</v>
      </c>
      <c r="AT17" s="139">
        <f t="shared" si="1"/>
        <v>0</v>
      </c>
      <c r="AU17" s="139">
        <f t="shared" si="1"/>
        <v>0</v>
      </c>
      <c r="AV17" s="139">
        <f t="shared" si="1"/>
        <v>0</v>
      </c>
      <c r="AW17" s="139">
        <f t="shared" si="1"/>
        <v>0</v>
      </c>
      <c r="AX17" s="139">
        <f t="shared" si="1"/>
        <v>0</v>
      </c>
      <c r="AY17" s="139">
        <f t="shared" si="1"/>
        <v>0</v>
      </c>
      <c r="AZ17" s="139">
        <f t="shared" si="1"/>
        <v>0</v>
      </c>
      <c r="BA17" s="139">
        <f t="shared" si="1"/>
        <v>0</v>
      </c>
      <c r="BB17" s="139">
        <f t="shared" si="1"/>
        <v>0</v>
      </c>
      <c r="BC17" s="139">
        <f t="shared" si="1"/>
        <v>0</v>
      </c>
      <c r="BD17" s="139">
        <f t="shared" si="1"/>
        <v>0</v>
      </c>
      <c r="BE17" s="139">
        <f t="shared" si="1"/>
        <v>0</v>
      </c>
    </row>
    <row r="18" spans="1:57" ht="12.75" customHeight="1">
      <c r="A18" s="337" t="s">
        <v>200</v>
      </c>
      <c r="B18" s="36" t="s">
        <v>45</v>
      </c>
      <c r="D18" s="36" t="s">
        <v>196</v>
      </c>
      <c r="E18" s="140">
        <f>'Fixed Data'!$K$8*E34/1000000</f>
        <v>0</v>
      </c>
      <c r="F18" s="140">
        <f>'Fixed Data'!$K$8*F34/1000000</f>
        <v>0</v>
      </c>
      <c r="G18" s="140">
        <f>'Fixed Data'!$K$8*G34/1000000</f>
        <v>0</v>
      </c>
      <c r="H18" s="140">
        <f>'Fixed Data'!$K$8*H34/1000000</f>
        <v>0</v>
      </c>
      <c r="I18" s="140">
        <f>'Fixed Data'!$K$8*I34/1000000</f>
        <v>0</v>
      </c>
      <c r="J18" s="140">
        <f>'Fixed Data'!$K$8*J34/1000000</f>
        <v>0</v>
      </c>
      <c r="K18" s="140">
        <f>'Fixed Data'!$K$8*K34/1000000</f>
        <v>0</v>
      </c>
      <c r="L18" s="140">
        <f>'Fixed Data'!$K$8*L34/1000000</f>
        <v>0</v>
      </c>
      <c r="M18" s="140">
        <f>'Fixed Data'!$K$8*M34/1000000</f>
        <v>0</v>
      </c>
      <c r="N18" s="140">
        <f>'Fixed Data'!$K$8*N34/1000000</f>
        <v>0</v>
      </c>
      <c r="O18" s="140">
        <f>'Fixed Data'!$K$8*O34/1000000</f>
        <v>0</v>
      </c>
      <c r="P18" s="140">
        <f>'Fixed Data'!$K$8*P34/1000000</f>
        <v>0</v>
      </c>
      <c r="Q18" s="140">
        <f>'Fixed Data'!$K$8*Q34/1000000</f>
        <v>0</v>
      </c>
      <c r="R18" s="140">
        <f>'Fixed Data'!$K$8*R34/1000000</f>
        <v>0</v>
      </c>
      <c r="S18" s="140">
        <f>'Fixed Data'!$K$8*S34/1000000</f>
        <v>0</v>
      </c>
      <c r="T18" s="140">
        <f>'Fixed Data'!$K$8*T34/1000000</f>
        <v>0</v>
      </c>
      <c r="U18" s="140">
        <f>'Fixed Data'!$K$8*U34/1000000</f>
        <v>0</v>
      </c>
      <c r="V18" s="140">
        <f>'Fixed Data'!$K$8*V34/1000000</f>
        <v>0</v>
      </c>
      <c r="W18" s="140">
        <f>'Fixed Data'!$K$8*W34/1000000</f>
        <v>0</v>
      </c>
      <c r="X18" s="140">
        <f>'Fixed Data'!$K$8*X34/1000000</f>
        <v>0</v>
      </c>
      <c r="Y18" s="140">
        <f>'Fixed Data'!$K$8*Y34/1000000</f>
        <v>0</v>
      </c>
      <c r="Z18" s="140">
        <f>'Fixed Data'!$K$8*Z34/1000000</f>
        <v>0</v>
      </c>
      <c r="AA18" s="140">
        <f>'Fixed Data'!$K$8*AA34/1000000</f>
        <v>0</v>
      </c>
      <c r="AB18" s="140">
        <f>'Fixed Data'!$K$8*AB34/1000000</f>
        <v>0</v>
      </c>
      <c r="AC18" s="140">
        <f>'Fixed Data'!$K$8*AC34/1000000</f>
        <v>0</v>
      </c>
      <c r="AD18" s="140">
        <f>'Fixed Data'!$K$8*AD34/1000000</f>
        <v>0</v>
      </c>
      <c r="AE18" s="140">
        <f>'Fixed Data'!$K$8*AE34/1000000</f>
        <v>0</v>
      </c>
      <c r="AF18" s="140">
        <f>'Fixed Data'!$K$8*AF34/1000000</f>
        <v>0</v>
      </c>
      <c r="AG18" s="140">
        <f>'Fixed Data'!$K$8*AG34/1000000</f>
        <v>0</v>
      </c>
      <c r="AH18" s="140">
        <f>'Fixed Data'!$K$8*AH34/1000000</f>
        <v>0</v>
      </c>
      <c r="AI18" s="140">
        <f>'Fixed Data'!$K$8*AI34/1000000</f>
        <v>0</v>
      </c>
      <c r="AJ18" s="140">
        <f>'Fixed Data'!$K$8*AJ34/1000000</f>
        <v>0</v>
      </c>
      <c r="AK18" s="140">
        <f>'Fixed Data'!$K$8*AK34/1000000</f>
        <v>0</v>
      </c>
      <c r="AL18" s="140">
        <f>'Fixed Data'!$K$8*AL34/1000000</f>
        <v>0</v>
      </c>
      <c r="AM18" s="140">
        <f>'Fixed Data'!$K$8*AM34/1000000</f>
        <v>0</v>
      </c>
      <c r="AN18" s="140">
        <f>'Fixed Data'!$K$8*AN34/1000000</f>
        <v>0</v>
      </c>
      <c r="AO18" s="140">
        <f>'Fixed Data'!$K$8*AO34/1000000</f>
        <v>0</v>
      </c>
      <c r="AP18" s="140">
        <f>'Fixed Data'!$K$8*AP34/1000000</f>
        <v>0</v>
      </c>
      <c r="AQ18" s="140">
        <f>'Fixed Data'!$K$8*AQ34/1000000</f>
        <v>0</v>
      </c>
      <c r="AR18" s="140">
        <f>'Fixed Data'!$K$8*AR34/1000000</f>
        <v>0</v>
      </c>
      <c r="AS18" s="140">
        <f>'Fixed Data'!$K$8*AS34/1000000</f>
        <v>0</v>
      </c>
      <c r="AT18" s="140">
        <f>'Fixed Data'!$K$8*AT34/1000000</f>
        <v>0</v>
      </c>
      <c r="AU18" s="140">
        <f>'Fixed Data'!$K$8*AU34/1000000</f>
        <v>0</v>
      </c>
      <c r="AV18" s="140">
        <f>'Fixed Data'!$K$8*AV34/1000000</f>
        <v>0</v>
      </c>
      <c r="AW18" s="140">
        <f>'Fixed Data'!$K$8*AW34/1000000</f>
        <v>0</v>
      </c>
      <c r="AX18" s="140">
        <f>'Fixed Data'!$K$8*AX34/1000000</f>
        <v>0</v>
      </c>
      <c r="AY18" s="140">
        <f>'Fixed Data'!$K$8*AY34/1000000</f>
        <v>0</v>
      </c>
      <c r="AZ18" s="140">
        <f>'Fixed Data'!$K$8*AZ34/1000000</f>
        <v>0</v>
      </c>
      <c r="BA18" s="140">
        <f>'Fixed Data'!$K$8*BA34/1000000</f>
        <v>0</v>
      </c>
      <c r="BB18" s="140">
        <f>'Fixed Data'!$K$8*BB34/1000000</f>
        <v>0</v>
      </c>
      <c r="BC18" s="140">
        <f>'Fixed Data'!$K$8*BC34/1000000</f>
        <v>0</v>
      </c>
      <c r="BD18" s="140">
        <f>'Fixed Data'!$K$8*BD34/1000000</f>
        <v>0</v>
      </c>
      <c r="BE18" s="140">
        <f>'Fixed Data'!$K$8*BE34/1000000</f>
        <v>0</v>
      </c>
    </row>
    <row r="19" spans="1:57" ht="15" customHeight="1">
      <c r="A19" s="338"/>
      <c r="B19" s="36" t="s">
        <v>201</v>
      </c>
      <c r="D19" s="36" t="s">
        <v>196</v>
      </c>
      <c r="E19" s="140">
        <f>E35*'Fixed Data'!H21/1000000</f>
        <v>0</v>
      </c>
      <c r="F19" s="140">
        <f>F35*'Fixed Data'!I21/1000000</f>
        <v>0</v>
      </c>
      <c r="G19" s="140">
        <f>G35*'Fixed Data'!J21/1000000</f>
        <v>0</v>
      </c>
      <c r="H19" s="140">
        <f>H35*'Fixed Data'!K21/1000000</f>
        <v>0</v>
      </c>
      <c r="I19" s="140">
        <f>I35*'Fixed Data'!L21/1000000</f>
        <v>0</v>
      </c>
      <c r="J19" s="140">
        <f>J35*'Fixed Data'!M21/1000000</f>
        <v>0</v>
      </c>
      <c r="K19" s="140">
        <f>K35*'Fixed Data'!N21/1000000</f>
        <v>0</v>
      </c>
      <c r="L19" s="140">
        <f>L35*'Fixed Data'!O21/1000000</f>
        <v>0</v>
      </c>
      <c r="M19" s="140">
        <f>M35*'Fixed Data'!P21/1000000</f>
        <v>0</v>
      </c>
      <c r="N19" s="140">
        <f>N35*'Fixed Data'!Q21/1000000</f>
        <v>0</v>
      </c>
      <c r="O19" s="140">
        <f>O35*'Fixed Data'!R21/1000000</f>
        <v>0</v>
      </c>
      <c r="P19" s="140">
        <f>P35*'Fixed Data'!S21/1000000</f>
        <v>0</v>
      </c>
      <c r="Q19" s="140">
        <f>Q35*'Fixed Data'!T21/1000000</f>
        <v>0</v>
      </c>
      <c r="R19" s="140">
        <f>R35*'Fixed Data'!U21/1000000</f>
        <v>0</v>
      </c>
      <c r="S19" s="140">
        <f>S35*'Fixed Data'!V21/1000000</f>
        <v>0</v>
      </c>
      <c r="T19" s="140">
        <f>T35*'Fixed Data'!W21/1000000</f>
        <v>0</v>
      </c>
      <c r="U19" s="140">
        <f>U35*'Fixed Data'!X21/1000000</f>
        <v>0</v>
      </c>
      <c r="V19" s="140">
        <f>V35*'Fixed Data'!Y21/1000000</f>
        <v>0</v>
      </c>
      <c r="W19" s="140">
        <f>W35*'Fixed Data'!Z21/1000000</f>
        <v>0</v>
      </c>
      <c r="X19" s="140">
        <f>X35*'Fixed Data'!AA21/1000000</f>
        <v>0</v>
      </c>
      <c r="Y19" s="140">
        <f>Y35*'Fixed Data'!AB21/1000000</f>
        <v>0</v>
      </c>
      <c r="Z19" s="140">
        <f>Z35*'Fixed Data'!AC21/1000000</f>
        <v>0</v>
      </c>
      <c r="AA19" s="140">
        <f>AA35*'Fixed Data'!AD21/1000000</f>
        <v>0</v>
      </c>
      <c r="AB19" s="140">
        <f>AB35*'Fixed Data'!AE21/1000000</f>
        <v>0</v>
      </c>
      <c r="AC19" s="140">
        <f>AC35*'Fixed Data'!AF21/1000000</f>
        <v>0</v>
      </c>
      <c r="AD19" s="140">
        <f>AD35*'Fixed Data'!AG21/1000000</f>
        <v>0</v>
      </c>
      <c r="AE19" s="140">
        <f>AE35*'Fixed Data'!AH21/1000000</f>
        <v>0</v>
      </c>
      <c r="AF19" s="140">
        <f>AF35*'Fixed Data'!AI21/1000000</f>
        <v>0</v>
      </c>
      <c r="AG19" s="140">
        <f>AG35*'Fixed Data'!AJ21/1000000</f>
        <v>0</v>
      </c>
      <c r="AH19" s="140">
        <f>AH35*'Fixed Data'!AK21/1000000</f>
        <v>0</v>
      </c>
      <c r="AI19" s="140">
        <f>AI35*'Fixed Data'!AL21/1000000</f>
        <v>0</v>
      </c>
      <c r="AJ19" s="140">
        <f>AJ35*'Fixed Data'!AM21/1000000</f>
        <v>0</v>
      </c>
      <c r="AK19" s="140">
        <f>AK35*'Fixed Data'!AN21/1000000</f>
        <v>0</v>
      </c>
      <c r="AL19" s="140">
        <f>AL35*'Fixed Data'!AO21/1000000</f>
        <v>0</v>
      </c>
      <c r="AM19" s="140">
        <f>AM35*'Fixed Data'!AP21/1000000</f>
        <v>0</v>
      </c>
      <c r="AN19" s="140">
        <f>AN35*'Fixed Data'!AQ21/1000000</f>
        <v>0</v>
      </c>
      <c r="AO19" s="140">
        <f>AO35*'Fixed Data'!AR21/1000000</f>
        <v>0</v>
      </c>
      <c r="AP19" s="140">
        <f>AP35*'Fixed Data'!AS21/1000000</f>
        <v>0</v>
      </c>
      <c r="AQ19" s="140">
        <f>AQ35*'Fixed Data'!AT21/1000000</f>
        <v>0</v>
      </c>
      <c r="AR19" s="140">
        <f>AR35*'Fixed Data'!AU21/1000000</f>
        <v>0</v>
      </c>
      <c r="AS19" s="140">
        <f>AS35*'Fixed Data'!AV21/1000000</f>
        <v>0</v>
      </c>
      <c r="AT19" s="140">
        <f>AT35*'Fixed Data'!AW21/1000000</f>
        <v>0</v>
      </c>
      <c r="AU19" s="140">
        <f>AU35*'Fixed Data'!AX21/1000000</f>
        <v>0</v>
      </c>
      <c r="AV19" s="140">
        <f>AV35*'Fixed Data'!AY21/1000000</f>
        <v>0</v>
      </c>
      <c r="AW19" s="140">
        <f>AW35*'Fixed Data'!AZ21/1000000</f>
        <v>0</v>
      </c>
      <c r="AX19" s="140">
        <f>AX35*'Fixed Data'!BA21/1000000</f>
        <v>0</v>
      </c>
      <c r="AY19" s="140">
        <f>AY35*'Fixed Data'!BB21/1000000</f>
        <v>0</v>
      </c>
      <c r="AZ19" s="140">
        <f>AZ35*'Fixed Data'!BC21/1000000</f>
        <v>0</v>
      </c>
      <c r="BA19" s="140">
        <f>BA35*'Fixed Data'!BD21/1000000</f>
        <v>0</v>
      </c>
      <c r="BB19" s="140">
        <f>BB35*'Fixed Data'!BE21/1000000</f>
        <v>0</v>
      </c>
      <c r="BC19" s="140">
        <f>BC35*'Fixed Data'!BF21/1000000</f>
        <v>0</v>
      </c>
      <c r="BD19" s="140">
        <f>BD35*'Fixed Data'!BG21/1000000</f>
        <v>0</v>
      </c>
      <c r="BE19" s="140">
        <f>BE35*'Fixed Data'!BH21/1000000</f>
        <v>0</v>
      </c>
    </row>
    <row r="20" spans="1:57" ht="15" customHeight="1">
      <c r="A20" s="338"/>
      <c r="B20" s="36" t="s">
        <v>202</v>
      </c>
      <c r="D20" s="36" t="s">
        <v>196</v>
      </c>
      <c r="E20" s="141">
        <f>'Fixed Data'!$K$10*E$36/1000000</f>
        <v>0</v>
      </c>
      <c r="F20" s="141">
        <f>'Fixed Data'!$K$10*F$36/1000000</f>
        <v>0</v>
      </c>
      <c r="G20" s="141">
        <f>'Fixed Data'!$K$10*G$36/1000000</f>
        <v>0</v>
      </c>
      <c r="H20" s="141">
        <f>'Fixed Data'!$K$10*H$36/1000000</f>
        <v>0</v>
      </c>
      <c r="I20" s="141">
        <f>'Fixed Data'!$K$10*I$36/1000000</f>
        <v>0</v>
      </c>
      <c r="J20" s="141">
        <f>'Fixed Data'!$K$10*J$36/1000000</f>
        <v>0</v>
      </c>
      <c r="K20" s="141">
        <f>'Fixed Data'!$K$10*K$36/1000000</f>
        <v>0</v>
      </c>
      <c r="L20" s="141">
        <f>'Fixed Data'!$K$10*L$36/1000000</f>
        <v>0</v>
      </c>
      <c r="M20" s="141">
        <f>'Fixed Data'!$K$10*M$36/1000000</f>
        <v>0</v>
      </c>
      <c r="N20" s="141">
        <f>'Fixed Data'!$K$10*N$36/1000000</f>
        <v>0</v>
      </c>
      <c r="O20" s="141">
        <f>'Fixed Data'!$K$10*O$36/1000000</f>
        <v>0</v>
      </c>
      <c r="P20" s="141">
        <f>'Fixed Data'!$K$10*P$36/1000000</f>
        <v>0</v>
      </c>
      <c r="Q20" s="141">
        <f>'Fixed Data'!$K$10*Q$36/1000000</f>
        <v>0</v>
      </c>
      <c r="R20" s="141">
        <f>'Fixed Data'!$K$10*R$36/1000000</f>
        <v>0</v>
      </c>
      <c r="S20" s="141">
        <f>'Fixed Data'!$K$10*S$36/1000000</f>
        <v>0</v>
      </c>
      <c r="T20" s="141">
        <f>'Fixed Data'!$K$10*T$36/1000000</f>
        <v>0</v>
      </c>
      <c r="U20" s="141">
        <f>'Fixed Data'!$K$10*U$36/1000000</f>
        <v>0</v>
      </c>
      <c r="V20" s="141">
        <f>'Fixed Data'!$K$10*V$36/1000000</f>
        <v>0</v>
      </c>
      <c r="W20" s="141">
        <f>'Fixed Data'!$K$10*W$36/1000000</f>
        <v>0</v>
      </c>
      <c r="X20" s="141">
        <f>'Fixed Data'!$K$10*X$36/1000000</f>
        <v>0</v>
      </c>
      <c r="Y20" s="141">
        <f>'Fixed Data'!$K$10*Y$36/1000000</f>
        <v>0</v>
      </c>
      <c r="Z20" s="141">
        <f>'Fixed Data'!$K$10*Z$36/1000000</f>
        <v>0</v>
      </c>
      <c r="AA20" s="141">
        <f>'Fixed Data'!$K$10*AA$36/1000000</f>
        <v>0</v>
      </c>
      <c r="AB20" s="141">
        <f>'Fixed Data'!$K$10*AB$36/1000000</f>
        <v>0</v>
      </c>
      <c r="AC20" s="141">
        <f>'Fixed Data'!$K$10*AC$36/1000000</f>
        <v>0</v>
      </c>
      <c r="AD20" s="141">
        <f>'Fixed Data'!$K$10*AD$36/1000000</f>
        <v>0</v>
      </c>
      <c r="AE20" s="141">
        <f>'Fixed Data'!$K$10*AE$36/1000000</f>
        <v>0</v>
      </c>
      <c r="AF20" s="141">
        <f>'Fixed Data'!$K$10*AF$36/1000000</f>
        <v>0</v>
      </c>
      <c r="AG20" s="141">
        <f>'Fixed Data'!$K$10*AG$36/1000000</f>
        <v>0</v>
      </c>
      <c r="AH20" s="141">
        <f>'Fixed Data'!$K$10*AH$36/1000000</f>
        <v>0</v>
      </c>
      <c r="AI20" s="141">
        <f>'Fixed Data'!$K$10*AI$36/1000000</f>
        <v>0</v>
      </c>
      <c r="AJ20" s="141">
        <f>'Fixed Data'!$K$10*AJ$36/1000000</f>
        <v>0</v>
      </c>
      <c r="AK20" s="141">
        <f>'Fixed Data'!$K$10*AK$36/1000000</f>
        <v>0</v>
      </c>
      <c r="AL20" s="141">
        <f>'Fixed Data'!$K$10*AL$36/1000000</f>
        <v>0</v>
      </c>
      <c r="AM20" s="141">
        <f>'Fixed Data'!$K$10*AM$36/1000000</f>
        <v>0</v>
      </c>
      <c r="AN20" s="141">
        <f>'Fixed Data'!$K$10*AN$36/1000000</f>
        <v>0</v>
      </c>
      <c r="AO20" s="141">
        <f>'Fixed Data'!$K$10*AO$36/1000000</f>
        <v>0</v>
      </c>
      <c r="AP20" s="141">
        <f>'Fixed Data'!$K$10*AP$36/1000000</f>
        <v>0</v>
      </c>
      <c r="AQ20" s="141">
        <f>'Fixed Data'!$K$10*AQ$36/1000000</f>
        <v>0</v>
      </c>
      <c r="AR20" s="141">
        <f>'Fixed Data'!$K$10*AR$36/1000000</f>
        <v>0</v>
      </c>
      <c r="AS20" s="141">
        <f>'Fixed Data'!$K$10*AS$36/1000000</f>
        <v>0</v>
      </c>
      <c r="AT20" s="141">
        <f>'Fixed Data'!$K$10*AT$36/1000000</f>
        <v>0</v>
      </c>
      <c r="AU20" s="141">
        <f>'Fixed Data'!$K$10*AU$36/1000000</f>
        <v>0</v>
      </c>
      <c r="AV20" s="141">
        <f>'Fixed Data'!$K$10*AV$36/1000000</f>
        <v>0</v>
      </c>
      <c r="AW20" s="141">
        <f>'Fixed Data'!$K$10*AW$36/1000000</f>
        <v>0</v>
      </c>
      <c r="AX20" s="141">
        <f>'Fixed Data'!$K$10*AX$36/1000000</f>
        <v>0</v>
      </c>
      <c r="AY20" s="141">
        <f>'Fixed Data'!$K$10*AY$36/1000000</f>
        <v>0</v>
      </c>
      <c r="AZ20" s="141">
        <f>'Fixed Data'!$K$10*AZ$36/1000000</f>
        <v>0</v>
      </c>
      <c r="BA20" s="141">
        <f>'Fixed Data'!$K$10*BA$36/1000000</f>
        <v>0</v>
      </c>
      <c r="BB20" s="141">
        <f>'Fixed Data'!$K$10*BB$36/1000000</f>
        <v>0</v>
      </c>
      <c r="BC20" s="141">
        <f>'Fixed Data'!$K$10*BC$36/1000000</f>
        <v>0</v>
      </c>
      <c r="BD20" s="141">
        <f>'Fixed Data'!$K$10*BD$36/1000000</f>
        <v>0</v>
      </c>
      <c r="BE20" s="141">
        <f>'Fixed Data'!$K$10*BE$36/1000000</f>
        <v>0</v>
      </c>
    </row>
    <row r="21" spans="1:57" ht="15" customHeight="1">
      <c r="A21" s="338"/>
      <c r="B21" s="36" t="s">
        <v>203</v>
      </c>
      <c r="D21" s="36" t="s">
        <v>196</v>
      </c>
      <c r="E21" s="141">
        <f>'Fixed Data'!$K$11*E37/1000000</f>
        <v>0</v>
      </c>
      <c r="F21" s="141">
        <f>'Fixed Data'!$K$11*F37/1000000</f>
        <v>0</v>
      </c>
      <c r="G21" s="141">
        <f>'Fixed Data'!$K$11*G37/1000000</f>
        <v>0</v>
      </c>
      <c r="H21" s="141">
        <f>'Fixed Data'!$K$11*H37/1000000</f>
        <v>0</v>
      </c>
      <c r="I21" s="141">
        <f>'Fixed Data'!$K$11*I37/1000000</f>
        <v>0</v>
      </c>
      <c r="J21" s="141">
        <f>'Fixed Data'!$K$11*J37/1000000</f>
        <v>0</v>
      </c>
      <c r="K21" s="141">
        <f>'Fixed Data'!$K$11*K37/1000000</f>
        <v>0</v>
      </c>
      <c r="L21" s="141">
        <f>'Fixed Data'!$K$11*L37/1000000</f>
        <v>0</v>
      </c>
      <c r="M21" s="141">
        <f>'Fixed Data'!$K$11*M37/1000000</f>
        <v>0</v>
      </c>
      <c r="N21" s="141">
        <f>'Fixed Data'!$K$11*N37/1000000</f>
        <v>0</v>
      </c>
      <c r="O21" s="141">
        <f>'Fixed Data'!$K$11*O37/1000000</f>
        <v>0</v>
      </c>
      <c r="P21" s="141">
        <f>'Fixed Data'!$K$11*P37/1000000</f>
        <v>0</v>
      </c>
      <c r="Q21" s="141">
        <f>'Fixed Data'!$K$11*Q37/1000000</f>
        <v>0</v>
      </c>
      <c r="R21" s="141">
        <f>'Fixed Data'!$K$11*R37/1000000</f>
        <v>0</v>
      </c>
      <c r="S21" s="141">
        <f>'Fixed Data'!$K$11*S37/1000000</f>
        <v>0</v>
      </c>
      <c r="T21" s="141">
        <f>'Fixed Data'!$K$11*T37/1000000</f>
        <v>0</v>
      </c>
      <c r="U21" s="141">
        <f>'Fixed Data'!$K$11*U37/1000000</f>
        <v>0</v>
      </c>
      <c r="V21" s="141">
        <f>'Fixed Data'!$K$11*V37/1000000</f>
        <v>0</v>
      </c>
      <c r="W21" s="141">
        <f>'Fixed Data'!$K$11*W37/1000000</f>
        <v>0</v>
      </c>
      <c r="X21" s="141">
        <f>'Fixed Data'!$K$11*X37/1000000</f>
        <v>0</v>
      </c>
      <c r="Y21" s="141">
        <f>'Fixed Data'!$K$11*Y37/1000000</f>
        <v>0</v>
      </c>
      <c r="Z21" s="141">
        <f>'Fixed Data'!$K$11*Z37/1000000</f>
        <v>0</v>
      </c>
      <c r="AA21" s="141">
        <f>'Fixed Data'!$K$11*AA37/1000000</f>
        <v>0</v>
      </c>
      <c r="AB21" s="141">
        <f>'Fixed Data'!$K$11*AB37/1000000</f>
        <v>0</v>
      </c>
      <c r="AC21" s="141">
        <f>'Fixed Data'!$K$11*AC37/1000000</f>
        <v>0</v>
      </c>
      <c r="AD21" s="141">
        <f>'Fixed Data'!$K$11*AD37/1000000</f>
        <v>0</v>
      </c>
      <c r="AE21" s="141">
        <f>'Fixed Data'!$K$11*AE37/1000000</f>
        <v>0</v>
      </c>
      <c r="AF21" s="141">
        <f>'Fixed Data'!$K$11*AF37/1000000</f>
        <v>0</v>
      </c>
      <c r="AG21" s="141">
        <f>'Fixed Data'!$K$11*AG37/1000000</f>
        <v>0</v>
      </c>
      <c r="AH21" s="141">
        <f>'Fixed Data'!$K$11*AH37/1000000</f>
        <v>0</v>
      </c>
      <c r="AI21" s="141">
        <f>'Fixed Data'!$K$11*AI37/1000000</f>
        <v>0</v>
      </c>
      <c r="AJ21" s="141">
        <f>'Fixed Data'!$K$11*AJ37/1000000</f>
        <v>0</v>
      </c>
      <c r="AK21" s="141">
        <f>'Fixed Data'!$K$11*AK37/1000000</f>
        <v>0</v>
      </c>
      <c r="AL21" s="141">
        <f>'Fixed Data'!$K$11*AL37/1000000</f>
        <v>0</v>
      </c>
      <c r="AM21" s="141">
        <f>'Fixed Data'!$K$11*AM37/1000000</f>
        <v>0</v>
      </c>
      <c r="AN21" s="141">
        <f>'Fixed Data'!$K$11*AN37/1000000</f>
        <v>0</v>
      </c>
      <c r="AO21" s="141">
        <f>'Fixed Data'!$K$11*AO37/1000000</f>
        <v>0</v>
      </c>
      <c r="AP21" s="141">
        <f>'Fixed Data'!$K$11*AP37/1000000</f>
        <v>0</v>
      </c>
      <c r="AQ21" s="141">
        <f>'Fixed Data'!$K$11*AQ37/1000000</f>
        <v>0</v>
      </c>
      <c r="AR21" s="141">
        <f>'Fixed Data'!$K$11*AR37/1000000</f>
        <v>0</v>
      </c>
      <c r="AS21" s="141">
        <f>'Fixed Data'!$K$11*AS37/1000000</f>
        <v>0</v>
      </c>
      <c r="AT21" s="141">
        <f>'Fixed Data'!$K$11*AT37/1000000</f>
        <v>0</v>
      </c>
      <c r="AU21" s="141">
        <f>'Fixed Data'!$K$11*AU37/1000000</f>
        <v>0</v>
      </c>
      <c r="AV21" s="141">
        <f>'Fixed Data'!$K$11*AV37/1000000</f>
        <v>0</v>
      </c>
      <c r="AW21" s="141">
        <f>'Fixed Data'!$K$11*AW37/1000000</f>
        <v>0</v>
      </c>
      <c r="AX21" s="141">
        <f>'Fixed Data'!$K$11*AX37/1000000</f>
        <v>0</v>
      </c>
      <c r="AY21" s="141">
        <f>'Fixed Data'!$K$11*AY37/1000000</f>
        <v>0</v>
      </c>
      <c r="AZ21" s="141">
        <f>'Fixed Data'!$K$11*AZ37/1000000</f>
        <v>0</v>
      </c>
      <c r="BA21" s="141">
        <f>'Fixed Data'!$K$11*BA37/1000000</f>
        <v>0</v>
      </c>
      <c r="BB21" s="141">
        <f>'Fixed Data'!$K$11*BB37/1000000</f>
        <v>0</v>
      </c>
      <c r="BC21" s="141">
        <f>'Fixed Data'!$K$11*BC37/1000000</f>
        <v>0</v>
      </c>
      <c r="BD21" s="141">
        <f>'Fixed Data'!$K$11*BD37/1000000</f>
        <v>0</v>
      </c>
      <c r="BE21" s="141">
        <f>'Fixed Data'!$K$11*BE37/1000000</f>
        <v>0</v>
      </c>
    </row>
    <row r="22" spans="1:57" ht="15" customHeight="1">
      <c r="A22" s="338"/>
      <c r="B22" s="36" t="s">
        <v>204</v>
      </c>
      <c r="D22" s="36" t="s">
        <v>196</v>
      </c>
      <c r="E22" s="140">
        <f>E38*'Fixed Data'!H21/1000000</f>
        <v>0</v>
      </c>
      <c r="F22" s="140">
        <f>F38*'Fixed Data'!I21/1000000</f>
        <v>0</v>
      </c>
      <c r="G22" s="140">
        <f>G38*'Fixed Data'!J21/1000000</f>
        <v>0</v>
      </c>
      <c r="H22" s="140">
        <f>H38*'Fixed Data'!K21/1000000</f>
        <v>0</v>
      </c>
      <c r="I22" s="140">
        <f>I38*'Fixed Data'!L21/1000000</f>
        <v>0</v>
      </c>
      <c r="J22" s="140">
        <f>J38*'Fixed Data'!M21/1000000</f>
        <v>0</v>
      </c>
      <c r="K22" s="140">
        <f>K38*'Fixed Data'!N21/1000000</f>
        <v>0</v>
      </c>
      <c r="L22" s="140">
        <f>L38*'Fixed Data'!O21/1000000</f>
        <v>0</v>
      </c>
      <c r="M22" s="140">
        <f>M38*'Fixed Data'!P21/1000000</f>
        <v>0</v>
      </c>
      <c r="N22" s="140">
        <f>N38*'Fixed Data'!Q21/1000000</f>
        <v>0</v>
      </c>
      <c r="O22" s="140">
        <f>O38*'Fixed Data'!R21/1000000</f>
        <v>0</v>
      </c>
      <c r="P22" s="140">
        <f>P38*'Fixed Data'!S21/1000000</f>
        <v>0</v>
      </c>
      <c r="Q22" s="140">
        <f>Q38*'Fixed Data'!T21/1000000</f>
        <v>0</v>
      </c>
      <c r="R22" s="140">
        <f>R38*'Fixed Data'!U21/1000000</f>
        <v>0</v>
      </c>
      <c r="S22" s="140">
        <f>S38*'Fixed Data'!V21/1000000</f>
        <v>0</v>
      </c>
      <c r="T22" s="140">
        <f>T38*'Fixed Data'!W21/1000000</f>
        <v>0</v>
      </c>
      <c r="U22" s="140">
        <f>U38*'Fixed Data'!X21/1000000</f>
        <v>0</v>
      </c>
      <c r="V22" s="140">
        <f>V38*'Fixed Data'!Y21/1000000</f>
        <v>0</v>
      </c>
      <c r="W22" s="140">
        <f>W38*'Fixed Data'!Z21/1000000</f>
        <v>0</v>
      </c>
      <c r="X22" s="140">
        <f>X38*'Fixed Data'!AA21/1000000</f>
        <v>0</v>
      </c>
      <c r="Y22" s="140">
        <f>Y38*'Fixed Data'!AB21/1000000</f>
        <v>0</v>
      </c>
      <c r="Z22" s="140">
        <f>Z38*'Fixed Data'!AC21/1000000</f>
        <v>0</v>
      </c>
      <c r="AA22" s="140">
        <f>AA38*'Fixed Data'!AD21/1000000</f>
        <v>0</v>
      </c>
      <c r="AB22" s="140">
        <f>AB38*'Fixed Data'!AE21/1000000</f>
        <v>0</v>
      </c>
      <c r="AC22" s="140">
        <f>AC38*'Fixed Data'!AF21/1000000</f>
        <v>0</v>
      </c>
      <c r="AD22" s="140">
        <f>AD38*'Fixed Data'!AG21/1000000</f>
        <v>0</v>
      </c>
      <c r="AE22" s="140">
        <f>AE38*'Fixed Data'!AH21/1000000</f>
        <v>0</v>
      </c>
      <c r="AF22" s="140">
        <f>AF38*'Fixed Data'!AI21/1000000</f>
        <v>0</v>
      </c>
      <c r="AG22" s="140">
        <f>AG38*'Fixed Data'!AJ21/1000000</f>
        <v>0</v>
      </c>
      <c r="AH22" s="140">
        <f>AH38*'Fixed Data'!AK21/1000000</f>
        <v>0</v>
      </c>
      <c r="AI22" s="140">
        <f>AI38*'Fixed Data'!AL21/1000000</f>
        <v>0</v>
      </c>
      <c r="AJ22" s="140">
        <f>AJ38*'Fixed Data'!AM21/1000000</f>
        <v>0</v>
      </c>
      <c r="AK22" s="140">
        <f>AK38*'Fixed Data'!AN21/1000000</f>
        <v>0</v>
      </c>
      <c r="AL22" s="140">
        <f>AL38*'Fixed Data'!AO21/1000000</f>
        <v>0</v>
      </c>
      <c r="AM22" s="140">
        <f>AM38*'Fixed Data'!AP21/1000000</f>
        <v>0</v>
      </c>
      <c r="AN22" s="140">
        <f>AN38*'Fixed Data'!AQ21/1000000</f>
        <v>0</v>
      </c>
      <c r="AO22" s="140">
        <f>AO38*'Fixed Data'!AR21/1000000</f>
        <v>0</v>
      </c>
      <c r="AP22" s="140">
        <f>AP38*'Fixed Data'!AS21/1000000</f>
        <v>0</v>
      </c>
      <c r="AQ22" s="140">
        <f>AQ38*'Fixed Data'!AT21/1000000</f>
        <v>0</v>
      </c>
      <c r="AR22" s="140">
        <f>AR38*'Fixed Data'!AU21/1000000</f>
        <v>0</v>
      </c>
      <c r="AS22" s="140">
        <f>AS38*'Fixed Data'!AV21/1000000</f>
        <v>0</v>
      </c>
      <c r="AT22" s="140">
        <f>AT38*'Fixed Data'!AW21/1000000</f>
        <v>0</v>
      </c>
      <c r="AU22" s="140">
        <f>AU38*'Fixed Data'!AX21/1000000</f>
        <v>0</v>
      </c>
      <c r="AV22" s="140">
        <f>AV38*'Fixed Data'!AY21/1000000</f>
        <v>0</v>
      </c>
      <c r="AW22" s="140">
        <f>AW38*'Fixed Data'!AZ21/1000000</f>
        <v>0</v>
      </c>
      <c r="AX22" s="140">
        <f>AX38*'Fixed Data'!BA21/1000000</f>
        <v>0</v>
      </c>
      <c r="AY22" s="140">
        <f>AY38*'Fixed Data'!BB21/1000000</f>
        <v>0</v>
      </c>
      <c r="AZ22" s="140">
        <f>AZ38*'Fixed Data'!BC21/1000000</f>
        <v>0</v>
      </c>
      <c r="BA22" s="140">
        <f>BA38*'Fixed Data'!BD21/1000000</f>
        <v>0</v>
      </c>
      <c r="BB22" s="140">
        <f>BB38*'Fixed Data'!BE21/1000000</f>
        <v>0</v>
      </c>
      <c r="BC22" s="140">
        <f>BC38*'Fixed Data'!BF21/1000000</f>
        <v>0</v>
      </c>
      <c r="BD22" s="140">
        <f>BD38*'Fixed Data'!BG21/1000000</f>
        <v>0</v>
      </c>
      <c r="BE22" s="140">
        <f>BE38*'Fixed Data'!BH21/1000000</f>
        <v>0</v>
      </c>
    </row>
    <row r="23" spans="1:57" ht="15" customHeight="1">
      <c r="A23" s="338"/>
      <c r="B23" s="36" t="s">
        <v>50</v>
      </c>
      <c r="D23" s="36" t="s">
        <v>196</v>
      </c>
      <c r="E23" s="140">
        <f>E39*'Fixed Data'!$E$14</f>
        <v>0</v>
      </c>
      <c r="F23" s="140">
        <f>F39*'Fixed Data'!$E$14</f>
        <v>0</v>
      </c>
      <c r="G23" s="140">
        <f>G39*'Fixed Data'!$E$14</f>
        <v>0</v>
      </c>
      <c r="H23" s="140">
        <f>H39*'Fixed Data'!$E$14</f>
        <v>0</v>
      </c>
      <c r="I23" s="140">
        <f>I39*'Fixed Data'!$E$14</f>
        <v>0</v>
      </c>
      <c r="J23" s="140">
        <f>J39*'Fixed Data'!$E$14</f>
        <v>0</v>
      </c>
      <c r="K23" s="140">
        <f>K39*'Fixed Data'!$E$14</f>
        <v>0</v>
      </c>
      <c r="L23" s="140">
        <f>L39*'Fixed Data'!$E$14</f>
        <v>0</v>
      </c>
      <c r="M23" s="140">
        <f>M39*'Fixed Data'!$E$14</f>
        <v>0</v>
      </c>
      <c r="N23" s="140">
        <f>N39*'Fixed Data'!$E$14</f>
        <v>0</v>
      </c>
      <c r="O23" s="140">
        <f>O39*'Fixed Data'!$E$14</f>
        <v>0</v>
      </c>
      <c r="P23" s="140">
        <f>P39*'Fixed Data'!$E$14</f>
        <v>0</v>
      </c>
      <c r="Q23" s="140">
        <f>Q39*'Fixed Data'!$E$14</f>
        <v>0</v>
      </c>
      <c r="R23" s="140">
        <f>R39*'Fixed Data'!$E$14</f>
        <v>0</v>
      </c>
      <c r="S23" s="140">
        <f>S39*'Fixed Data'!$E$14</f>
        <v>0</v>
      </c>
      <c r="T23" s="140">
        <f>T39*'Fixed Data'!$E$14</f>
        <v>0</v>
      </c>
      <c r="U23" s="140">
        <f>U39*'Fixed Data'!$E$14</f>
        <v>0</v>
      </c>
      <c r="V23" s="140">
        <f>V39*'Fixed Data'!$E$14</f>
        <v>0</v>
      </c>
      <c r="W23" s="140">
        <f>W39*'Fixed Data'!$E$14</f>
        <v>0</v>
      </c>
      <c r="X23" s="140">
        <f>X39*'Fixed Data'!$E$14</f>
        <v>0</v>
      </c>
      <c r="Y23" s="140">
        <f>Y39*'Fixed Data'!$E$14</f>
        <v>0</v>
      </c>
      <c r="Z23" s="140">
        <f>Z39*'Fixed Data'!$E$14</f>
        <v>0</v>
      </c>
      <c r="AA23" s="140">
        <f>AA39*'Fixed Data'!$E$14</f>
        <v>0</v>
      </c>
      <c r="AB23" s="140">
        <f>AB39*'Fixed Data'!$E$14</f>
        <v>0</v>
      </c>
      <c r="AC23" s="140">
        <f>AC39*'Fixed Data'!$E$14</f>
        <v>0</v>
      </c>
      <c r="AD23" s="140">
        <f>AD39*'Fixed Data'!$E$14</f>
        <v>0</v>
      </c>
      <c r="AE23" s="140">
        <f>AE39*'Fixed Data'!$E$14</f>
        <v>0</v>
      </c>
      <c r="AF23" s="140">
        <f>AF39*'Fixed Data'!$E$14</f>
        <v>0</v>
      </c>
      <c r="AG23" s="140">
        <f>AG39*'Fixed Data'!$E$14</f>
        <v>0</v>
      </c>
      <c r="AH23" s="140">
        <f>AH39*'Fixed Data'!$E$14</f>
        <v>0</v>
      </c>
      <c r="AI23" s="140">
        <f>AI39*'Fixed Data'!$E$14</f>
        <v>0</v>
      </c>
      <c r="AJ23" s="140">
        <f>AJ39*'Fixed Data'!$E$14</f>
        <v>0</v>
      </c>
      <c r="AK23" s="140">
        <f>AK39*'Fixed Data'!$E$14</f>
        <v>0</v>
      </c>
      <c r="AL23" s="140">
        <f>AL39*'Fixed Data'!$E$14</f>
        <v>0</v>
      </c>
      <c r="AM23" s="140">
        <f>AM39*'Fixed Data'!$E$14</f>
        <v>0</v>
      </c>
      <c r="AN23" s="140">
        <f>AN39*'Fixed Data'!$E$14</f>
        <v>0</v>
      </c>
      <c r="AO23" s="140">
        <f>AO39*'Fixed Data'!$E$14</f>
        <v>0</v>
      </c>
      <c r="AP23" s="140">
        <f>AP39*'Fixed Data'!$E$14</f>
        <v>0</v>
      </c>
      <c r="AQ23" s="140">
        <f>AQ39*'Fixed Data'!$E$14</f>
        <v>0</v>
      </c>
      <c r="AR23" s="140">
        <f>AR39*'Fixed Data'!$E$14</f>
        <v>0</v>
      </c>
      <c r="AS23" s="140">
        <f>AS39*'Fixed Data'!$E$14</f>
        <v>0</v>
      </c>
      <c r="AT23" s="140">
        <f>AT39*'Fixed Data'!$E$14</f>
        <v>0</v>
      </c>
      <c r="AU23" s="140">
        <f>AU39*'Fixed Data'!$E$14</f>
        <v>0</v>
      </c>
      <c r="AV23" s="140">
        <f>AV39*'Fixed Data'!$E$14</f>
        <v>0</v>
      </c>
      <c r="AW23" s="140">
        <f>AW39*'Fixed Data'!$E$14</f>
        <v>0</v>
      </c>
      <c r="AX23" s="140">
        <f>AX39*'Fixed Data'!$E$14</f>
        <v>0</v>
      </c>
      <c r="AY23" s="140">
        <f>AY39*'Fixed Data'!$E$14</f>
        <v>0</v>
      </c>
      <c r="AZ23" s="140">
        <f>AZ39*'Fixed Data'!$E$14</f>
        <v>0</v>
      </c>
      <c r="BA23" s="140">
        <f>BA39*'Fixed Data'!$E$14</f>
        <v>0</v>
      </c>
      <c r="BB23" s="140">
        <f>BB39*'Fixed Data'!$E$14</f>
        <v>0</v>
      </c>
      <c r="BC23" s="140">
        <f>BC39*'Fixed Data'!$E$14</f>
        <v>0</v>
      </c>
      <c r="BD23" s="140">
        <f>BD39*'Fixed Data'!$E$14</f>
        <v>0</v>
      </c>
      <c r="BE23" s="140">
        <f>BE39*'Fixed Data'!$E$14</f>
        <v>0</v>
      </c>
    </row>
    <row r="24" spans="1:57" ht="15" customHeight="1">
      <c r="A24" s="338"/>
      <c r="B24" s="36" t="s">
        <v>205</v>
      </c>
      <c r="D24" s="36" t="s">
        <v>196</v>
      </c>
      <c r="E24" s="140">
        <f>E40*'Fixed Data'!$E$15</f>
        <v>0</v>
      </c>
      <c r="F24" s="140">
        <f>F40*'Fixed Data'!$E$15</f>
        <v>0</v>
      </c>
      <c r="G24" s="140">
        <f>G40*'Fixed Data'!$E$15</f>
        <v>0</v>
      </c>
      <c r="H24" s="140">
        <f>H40*'Fixed Data'!$E$15</f>
        <v>0</v>
      </c>
      <c r="I24" s="140">
        <f>I40*'Fixed Data'!$E$15</f>
        <v>0</v>
      </c>
      <c r="J24" s="140">
        <f>J40*'Fixed Data'!$E$15</f>
        <v>0</v>
      </c>
      <c r="K24" s="140">
        <f>K40*'Fixed Data'!$E$15</f>
        <v>0</v>
      </c>
      <c r="L24" s="140">
        <f>L40*'Fixed Data'!$E$15</f>
        <v>0</v>
      </c>
      <c r="M24" s="140">
        <f>M40*'Fixed Data'!$E$15</f>
        <v>0</v>
      </c>
      <c r="N24" s="140">
        <f>N40*'Fixed Data'!$E$15</f>
        <v>0</v>
      </c>
      <c r="O24" s="140">
        <f>O40*'Fixed Data'!$E$15</f>
        <v>0</v>
      </c>
      <c r="P24" s="140">
        <f>P40*'Fixed Data'!$E$15</f>
        <v>0</v>
      </c>
      <c r="Q24" s="140">
        <f>Q40*'Fixed Data'!$E$15</f>
        <v>0</v>
      </c>
      <c r="R24" s="140">
        <f>R40*'Fixed Data'!$E$15</f>
        <v>0</v>
      </c>
      <c r="S24" s="140">
        <f>S40*'Fixed Data'!$E$15</f>
        <v>0</v>
      </c>
      <c r="T24" s="140">
        <f>T40*'Fixed Data'!$E$15</f>
        <v>0</v>
      </c>
      <c r="U24" s="140">
        <f>U40*'Fixed Data'!$E$15</f>
        <v>0</v>
      </c>
      <c r="V24" s="140">
        <f>V40*'Fixed Data'!$E$15</f>
        <v>0</v>
      </c>
      <c r="W24" s="140">
        <f>W40*'Fixed Data'!$E$15</f>
        <v>0</v>
      </c>
      <c r="X24" s="140">
        <f>X40*'Fixed Data'!$E$15</f>
        <v>0</v>
      </c>
      <c r="Y24" s="140">
        <f>Y40*'Fixed Data'!$E$15</f>
        <v>0</v>
      </c>
      <c r="Z24" s="140">
        <f>Z40*'Fixed Data'!$E$15</f>
        <v>0</v>
      </c>
      <c r="AA24" s="140">
        <f>AA40*'Fixed Data'!$E$15</f>
        <v>0</v>
      </c>
      <c r="AB24" s="140">
        <f>AB40*'Fixed Data'!$E$15</f>
        <v>0</v>
      </c>
      <c r="AC24" s="140">
        <f>AC40*'Fixed Data'!$E$15</f>
        <v>0</v>
      </c>
      <c r="AD24" s="140">
        <f>AD40*'Fixed Data'!$E$15</f>
        <v>0</v>
      </c>
      <c r="AE24" s="140">
        <f>AE40*'Fixed Data'!$E$15</f>
        <v>0</v>
      </c>
      <c r="AF24" s="140">
        <f>AF40*'Fixed Data'!$E$15</f>
        <v>0</v>
      </c>
      <c r="AG24" s="140">
        <f>AG40*'Fixed Data'!$E$15</f>
        <v>0</v>
      </c>
      <c r="AH24" s="140">
        <f>AH40*'Fixed Data'!$E$15</f>
        <v>0</v>
      </c>
      <c r="AI24" s="140">
        <f>AI40*'Fixed Data'!$E$15</f>
        <v>0</v>
      </c>
      <c r="AJ24" s="140">
        <f>AJ40*'Fixed Data'!$E$15</f>
        <v>0</v>
      </c>
      <c r="AK24" s="140">
        <f>AK40*'Fixed Data'!$E$15</f>
        <v>0</v>
      </c>
      <c r="AL24" s="140">
        <f>AL40*'Fixed Data'!$E$15</f>
        <v>0</v>
      </c>
      <c r="AM24" s="140">
        <f>AM40*'Fixed Data'!$E$15</f>
        <v>0</v>
      </c>
      <c r="AN24" s="140">
        <f>AN40*'Fixed Data'!$E$15</f>
        <v>0</v>
      </c>
      <c r="AO24" s="140">
        <f>AO40*'Fixed Data'!$E$15</f>
        <v>0</v>
      </c>
      <c r="AP24" s="140">
        <f>AP40*'Fixed Data'!$E$15</f>
        <v>0</v>
      </c>
      <c r="AQ24" s="140">
        <f>AQ40*'Fixed Data'!$E$15</f>
        <v>0</v>
      </c>
      <c r="AR24" s="140">
        <f>AR40*'Fixed Data'!$E$15</f>
        <v>0</v>
      </c>
      <c r="AS24" s="140">
        <f>AS40*'Fixed Data'!$E$15</f>
        <v>0</v>
      </c>
      <c r="AT24" s="140">
        <f>AT40*'Fixed Data'!$E$15</f>
        <v>0</v>
      </c>
      <c r="AU24" s="140">
        <f>AU40*'Fixed Data'!$E$15</f>
        <v>0</v>
      </c>
      <c r="AV24" s="140">
        <f>AV40*'Fixed Data'!$E$15</f>
        <v>0</v>
      </c>
      <c r="AW24" s="140">
        <f>AW40*'Fixed Data'!$E$15</f>
        <v>0</v>
      </c>
      <c r="AX24" s="140">
        <f>AX40*'Fixed Data'!$E$15</f>
        <v>0</v>
      </c>
      <c r="AY24" s="140">
        <f>AY40*'Fixed Data'!$E$15</f>
        <v>0</v>
      </c>
      <c r="AZ24" s="140">
        <f>AZ40*'Fixed Data'!$E$15</f>
        <v>0</v>
      </c>
      <c r="BA24" s="140">
        <f>BA40*'Fixed Data'!$E$15</f>
        <v>0</v>
      </c>
      <c r="BB24" s="140">
        <f>BB40*'Fixed Data'!$E$15</f>
        <v>0</v>
      </c>
      <c r="BC24" s="140">
        <f>BC40*'Fixed Data'!$E$15</f>
        <v>0</v>
      </c>
      <c r="BD24" s="140">
        <f>BD40*'Fixed Data'!$E$15</f>
        <v>0</v>
      </c>
      <c r="BE24" s="140">
        <f>BE40*'Fixed Data'!$E$15</f>
        <v>0</v>
      </c>
    </row>
    <row r="25" spans="1:57" ht="15" customHeight="1">
      <c r="A25" s="338"/>
      <c r="B25" s="36" t="s">
        <v>206</v>
      </c>
      <c r="D25" s="36" t="s">
        <v>196</v>
      </c>
      <c r="E25" s="140">
        <f>'Fixed Data'!$K$9*E41/1000000</f>
        <v>0</v>
      </c>
      <c r="F25" s="140">
        <f>'Fixed Data'!$K$9*F41/1000000</f>
        <v>0</v>
      </c>
      <c r="G25" s="140">
        <f>'Fixed Data'!$K$9*G41/1000000</f>
        <v>0</v>
      </c>
      <c r="H25" s="140">
        <f>'Fixed Data'!$K$9*H41/1000000</f>
        <v>0</v>
      </c>
      <c r="I25" s="140">
        <f>'Fixed Data'!$K$9*I41/1000000</f>
        <v>0</v>
      </c>
      <c r="J25" s="140">
        <f>'Fixed Data'!$K$9*J41/1000000</f>
        <v>0</v>
      </c>
      <c r="K25" s="140">
        <f>'Fixed Data'!$K$9*K41/1000000</f>
        <v>0</v>
      </c>
      <c r="L25" s="140">
        <f>'Fixed Data'!$K$9*L41/1000000</f>
        <v>0</v>
      </c>
      <c r="M25" s="140">
        <f>'Fixed Data'!$K$9*M41/1000000</f>
        <v>0</v>
      </c>
      <c r="N25" s="140">
        <f>'Fixed Data'!$K$9*N41/1000000</f>
        <v>0</v>
      </c>
      <c r="O25" s="140">
        <f>'Fixed Data'!$K$9*O41/1000000</f>
        <v>0</v>
      </c>
      <c r="P25" s="140">
        <f>'Fixed Data'!$K$9*P41/1000000</f>
        <v>0</v>
      </c>
      <c r="Q25" s="140">
        <f>'Fixed Data'!$K$9*Q41/1000000</f>
        <v>0</v>
      </c>
      <c r="R25" s="140">
        <f>'Fixed Data'!$K$9*R41/1000000</f>
        <v>0</v>
      </c>
      <c r="S25" s="140">
        <f>'Fixed Data'!$K$9*S41/1000000</f>
        <v>0</v>
      </c>
      <c r="T25" s="140">
        <f>'Fixed Data'!$K$9*T41/1000000</f>
        <v>0</v>
      </c>
      <c r="U25" s="140">
        <f>'Fixed Data'!$K$9*U41/1000000</f>
        <v>0</v>
      </c>
      <c r="V25" s="140">
        <f>'Fixed Data'!$K$9*V41/1000000</f>
        <v>0</v>
      </c>
      <c r="W25" s="140">
        <f>'Fixed Data'!$K$9*W41/1000000</f>
        <v>0</v>
      </c>
      <c r="X25" s="140">
        <f>'Fixed Data'!$K$9*X41/1000000</f>
        <v>0</v>
      </c>
      <c r="Y25" s="140">
        <f>'Fixed Data'!$K$9*Y41/1000000</f>
        <v>0</v>
      </c>
      <c r="Z25" s="140">
        <f>'Fixed Data'!$K$9*Z41/1000000</f>
        <v>0</v>
      </c>
      <c r="AA25" s="140">
        <f>'Fixed Data'!$K$9*AA41/1000000</f>
        <v>0</v>
      </c>
      <c r="AB25" s="140">
        <f>'Fixed Data'!$K$9*AB41/1000000</f>
        <v>0</v>
      </c>
      <c r="AC25" s="140">
        <f>'Fixed Data'!$K$9*AC41/1000000</f>
        <v>0</v>
      </c>
      <c r="AD25" s="140">
        <f>'Fixed Data'!$K$9*AD41/1000000</f>
        <v>0</v>
      </c>
      <c r="AE25" s="140">
        <f>'Fixed Data'!$K$9*AE41/1000000</f>
        <v>0</v>
      </c>
      <c r="AF25" s="140">
        <f>'Fixed Data'!$K$9*AF41/1000000</f>
        <v>0</v>
      </c>
      <c r="AG25" s="140">
        <f>'Fixed Data'!$K$9*AG41/1000000</f>
        <v>0</v>
      </c>
      <c r="AH25" s="140">
        <f>'Fixed Data'!$K$9*AH41/1000000</f>
        <v>0</v>
      </c>
      <c r="AI25" s="140">
        <f>'Fixed Data'!$K$9*AI41/1000000</f>
        <v>0</v>
      </c>
      <c r="AJ25" s="140">
        <f>'Fixed Data'!$K$9*AJ41/1000000</f>
        <v>0</v>
      </c>
      <c r="AK25" s="140">
        <f>'Fixed Data'!$K$9*AK41/1000000</f>
        <v>0</v>
      </c>
      <c r="AL25" s="140">
        <f>'Fixed Data'!$K$9*AL41/1000000</f>
        <v>0</v>
      </c>
      <c r="AM25" s="140">
        <f>'Fixed Data'!$K$9*AM41/1000000</f>
        <v>0</v>
      </c>
      <c r="AN25" s="140">
        <f>'Fixed Data'!$K$9*AN41/1000000</f>
        <v>0</v>
      </c>
      <c r="AO25" s="140">
        <f>'Fixed Data'!$K$9*AO41/1000000</f>
        <v>0</v>
      </c>
      <c r="AP25" s="140">
        <f>'Fixed Data'!$K$9*AP41/1000000</f>
        <v>0</v>
      </c>
      <c r="AQ25" s="140">
        <f>'Fixed Data'!$K$9*AQ41/1000000</f>
        <v>0</v>
      </c>
      <c r="AR25" s="140">
        <f>'Fixed Data'!$K$9*AR41/1000000</f>
        <v>0</v>
      </c>
      <c r="AS25" s="140">
        <f>'Fixed Data'!$K$9*AS41/1000000</f>
        <v>0</v>
      </c>
      <c r="AT25" s="140">
        <f>'Fixed Data'!$K$9*AT41/1000000</f>
        <v>0</v>
      </c>
      <c r="AU25" s="140">
        <f>'Fixed Data'!$K$9*AU41/1000000</f>
        <v>0</v>
      </c>
      <c r="AV25" s="140">
        <f>'Fixed Data'!$K$9*AV41/1000000</f>
        <v>0</v>
      </c>
      <c r="AW25" s="140">
        <f>'Fixed Data'!$K$9*AW41/1000000</f>
        <v>0</v>
      </c>
      <c r="AX25" s="140">
        <f>'Fixed Data'!$K$9*AX41/1000000</f>
        <v>0</v>
      </c>
      <c r="AY25" s="140">
        <f>'Fixed Data'!$K$9*AY41/1000000</f>
        <v>0</v>
      </c>
      <c r="AZ25" s="140">
        <f>'Fixed Data'!$K$9*AZ41/1000000</f>
        <v>0</v>
      </c>
      <c r="BA25" s="140">
        <f>'Fixed Data'!$K$9*BA41/1000000</f>
        <v>0</v>
      </c>
      <c r="BB25" s="140">
        <f>'Fixed Data'!$K$9*BB41/1000000</f>
        <v>0</v>
      </c>
      <c r="BC25" s="140">
        <f>'Fixed Data'!$K$9*BC41/1000000</f>
        <v>0</v>
      </c>
      <c r="BD25" s="140">
        <f>'Fixed Data'!$K$9*BD41/1000000</f>
        <v>0</v>
      </c>
      <c r="BE25" s="140">
        <f>'Fixed Data'!$K$9*BE41/1000000</f>
        <v>0</v>
      </c>
    </row>
    <row r="26" spans="1:57" ht="15" customHeight="1">
      <c r="A26" s="338"/>
      <c r="B26" s="36" t="s">
        <v>207</v>
      </c>
      <c r="C26" s="173" t="s">
        <v>195</v>
      </c>
      <c r="D26" s="36" t="s">
        <v>196</v>
      </c>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row>
    <row r="27" spans="1:57" ht="15" customHeight="1">
      <c r="A27" s="338"/>
      <c r="B27" s="36" t="s">
        <v>208</v>
      </c>
      <c r="C27" s="173" t="s">
        <v>195</v>
      </c>
      <c r="D27" s="36" t="s">
        <v>196</v>
      </c>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row>
    <row r="28" spans="1:57" ht="15" customHeight="1">
      <c r="A28" s="338"/>
      <c r="B28" s="36" t="s">
        <v>209</v>
      </c>
      <c r="C28" s="173" t="s">
        <v>195</v>
      </c>
      <c r="D28" s="36" t="s">
        <v>196</v>
      </c>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row>
    <row r="29" spans="1:57" ht="15.75" customHeight="1" thickBot="1">
      <c r="A29" s="339"/>
      <c r="B29" s="143" t="s">
        <v>210</v>
      </c>
      <c r="C29" s="143"/>
      <c r="D29" s="143" t="s">
        <v>196</v>
      </c>
      <c r="E29" s="144">
        <f t="shared" ref="E29:AG29" si="2">SUM(E18:E28)</f>
        <v>0</v>
      </c>
      <c r="F29" s="144">
        <f t="shared" si="2"/>
        <v>0</v>
      </c>
      <c r="G29" s="144">
        <f t="shared" si="2"/>
        <v>0</v>
      </c>
      <c r="H29" s="144">
        <f t="shared" si="2"/>
        <v>0</v>
      </c>
      <c r="I29" s="144">
        <f t="shared" si="2"/>
        <v>0</v>
      </c>
      <c r="J29" s="144">
        <f t="shared" si="2"/>
        <v>0</v>
      </c>
      <c r="K29" s="144">
        <f t="shared" si="2"/>
        <v>0</v>
      </c>
      <c r="L29" s="144">
        <f t="shared" si="2"/>
        <v>0</v>
      </c>
      <c r="M29" s="144">
        <f t="shared" si="2"/>
        <v>0</v>
      </c>
      <c r="N29" s="144">
        <f t="shared" si="2"/>
        <v>0</v>
      </c>
      <c r="O29" s="144">
        <f t="shared" si="2"/>
        <v>0</v>
      </c>
      <c r="P29" s="144">
        <f t="shared" si="2"/>
        <v>0</v>
      </c>
      <c r="Q29" s="144">
        <f t="shared" si="2"/>
        <v>0</v>
      </c>
      <c r="R29" s="144">
        <f t="shared" si="2"/>
        <v>0</v>
      </c>
      <c r="S29" s="144">
        <f t="shared" si="2"/>
        <v>0</v>
      </c>
      <c r="T29" s="144">
        <f t="shared" si="2"/>
        <v>0</v>
      </c>
      <c r="U29" s="144">
        <f t="shared" si="2"/>
        <v>0</v>
      </c>
      <c r="V29" s="144">
        <f t="shared" si="2"/>
        <v>0</v>
      </c>
      <c r="W29" s="144">
        <f t="shared" si="2"/>
        <v>0</v>
      </c>
      <c r="X29" s="144">
        <f t="shared" si="2"/>
        <v>0</v>
      </c>
      <c r="Y29" s="144">
        <f t="shared" si="2"/>
        <v>0</v>
      </c>
      <c r="Z29" s="144">
        <f t="shared" si="2"/>
        <v>0</v>
      </c>
      <c r="AA29" s="144">
        <f t="shared" si="2"/>
        <v>0</v>
      </c>
      <c r="AB29" s="144">
        <f t="shared" si="2"/>
        <v>0</v>
      </c>
      <c r="AC29" s="144">
        <f t="shared" si="2"/>
        <v>0</v>
      </c>
      <c r="AD29" s="144">
        <f t="shared" si="2"/>
        <v>0</v>
      </c>
      <c r="AE29" s="144">
        <f t="shared" si="2"/>
        <v>0</v>
      </c>
      <c r="AF29" s="144">
        <f t="shared" si="2"/>
        <v>0</v>
      </c>
      <c r="AG29" s="144">
        <f t="shared" si="2"/>
        <v>0</v>
      </c>
      <c r="AH29" s="144">
        <f t="shared" ref="AH29:BE29" si="3">SUM(AH18:AH28)</f>
        <v>0</v>
      </c>
      <c r="AI29" s="144">
        <f t="shared" si="3"/>
        <v>0</v>
      </c>
      <c r="AJ29" s="144">
        <f t="shared" si="3"/>
        <v>0</v>
      </c>
      <c r="AK29" s="144">
        <f t="shared" si="3"/>
        <v>0</v>
      </c>
      <c r="AL29" s="144">
        <f t="shared" si="3"/>
        <v>0</v>
      </c>
      <c r="AM29" s="144">
        <f t="shared" si="3"/>
        <v>0</v>
      </c>
      <c r="AN29" s="144">
        <f t="shared" si="3"/>
        <v>0</v>
      </c>
      <c r="AO29" s="144">
        <f t="shared" si="3"/>
        <v>0</v>
      </c>
      <c r="AP29" s="144">
        <f t="shared" si="3"/>
        <v>0</v>
      </c>
      <c r="AQ29" s="144">
        <f t="shared" si="3"/>
        <v>0</v>
      </c>
      <c r="AR29" s="144">
        <f t="shared" si="3"/>
        <v>0</v>
      </c>
      <c r="AS29" s="144">
        <f t="shared" si="3"/>
        <v>0</v>
      </c>
      <c r="AT29" s="144">
        <f t="shared" si="3"/>
        <v>0</v>
      </c>
      <c r="AU29" s="144">
        <f t="shared" si="3"/>
        <v>0</v>
      </c>
      <c r="AV29" s="144">
        <f t="shared" si="3"/>
        <v>0</v>
      </c>
      <c r="AW29" s="144">
        <f t="shared" si="3"/>
        <v>0</v>
      </c>
      <c r="AX29" s="144">
        <f t="shared" si="3"/>
        <v>0</v>
      </c>
      <c r="AY29" s="144">
        <f t="shared" si="3"/>
        <v>0</v>
      </c>
      <c r="AZ29" s="144">
        <f t="shared" si="3"/>
        <v>0</v>
      </c>
      <c r="BA29" s="144">
        <f t="shared" si="3"/>
        <v>0</v>
      </c>
      <c r="BB29" s="144">
        <f t="shared" si="3"/>
        <v>0</v>
      </c>
      <c r="BC29" s="144">
        <f t="shared" si="3"/>
        <v>0</v>
      </c>
      <c r="BD29" s="144">
        <f t="shared" si="3"/>
        <v>0</v>
      </c>
      <c r="BE29" s="144">
        <f t="shared" si="3"/>
        <v>0</v>
      </c>
    </row>
    <row r="30" spans="1:57">
      <c r="B30" s="37"/>
    </row>
    <row r="32" spans="1:57">
      <c r="A32" s="145"/>
      <c r="B32" s="146" t="s">
        <v>211</v>
      </c>
      <c r="C32" s="146"/>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row>
    <row r="33" spans="1:57">
      <c r="A33" s="147"/>
      <c r="B33" s="148"/>
      <c r="C33" s="149"/>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row>
    <row r="34" spans="1:57" ht="12.75" customHeight="1">
      <c r="A34" s="340" t="s">
        <v>212</v>
      </c>
      <c r="B34" s="150" t="s">
        <v>213</v>
      </c>
      <c r="D34" s="36" t="s">
        <v>214</v>
      </c>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row>
    <row r="35" spans="1:57">
      <c r="A35" s="340"/>
      <c r="B35" s="150" t="s">
        <v>215</v>
      </c>
      <c r="D35" s="36" t="s">
        <v>216</v>
      </c>
      <c r="E35" s="140">
        <f>E34*'Fixed Data'!H$22</f>
        <v>0</v>
      </c>
      <c r="F35" s="140">
        <f>F34*'Fixed Data'!I$22</f>
        <v>0</v>
      </c>
      <c r="G35" s="140">
        <f>G34*'Fixed Data'!J$22</f>
        <v>0</v>
      </c>
      <c r="H35" s="140">
        <f>H34*'Fixed Data'!K$22</f>
        <v>0</v>
      </c>
      <c r="I35" s="140">
        <f>I34*'Fixed Data'!L$22</f>
        <v>0</v>
      </c>
      <c r="J35" s="140">
        <f>J34*'Fixed Data'!M$22</f>
        <v>0</v>
      </c>
      <c r="K35" s="140">
        <f>K34*'Fixed Data'!N$22</f>
        <v>0</v>
      </c>
      <c r="L35" s="140">
        <f>L34*'Fixed Data'!O$22</f>
        <v>0</v>
      </c>
      <c r="M35" s="140">
        <f>M34*'Fixed Data'!P$22</f>
        <v>0</v>
      </c>
      <c r="N35" s="140">
        <f>N34*'Fixed Data'!Q$22</f>
        <v>0</v>
      </c>
      <c r="O35" s="140">
        <f>O34*'Fixed Data'!R$22</f>
        <v>0</v>
      </c>
      <c r="P35" s="140">
        <f>P34*'Fixed Data'!S$22</f>
        <v>0</v>
      </c>
      <c r="Q35" s="140">
        <f>Q34*'Fixed Data'!T$22</f>
        <v>0</v>
      </c>
      <c r="R35" s="140">
        <f>R34*'Fixed Data'!U$22</f>
        <v>0</v>
      </c>
      <c r="S35" s="140">
        <f>S34*'Fixed Data'!V$22</f>
        <v>0</v>
      </c>
      <c r="T35" s="140">
        <f>T34*'Fixed Data'!W$22</f>
        <v>0</v>
      </c>
      <c r="U35" s="140">
        <f>U34*'Fixed Data'!X$22</f>
        <v>0</v>
      </c>
      <c r="V35" s="140">
        <f>V34*'Fixed Data'!Y$22</f>
        <v>0</v>
      </c>
      <c r="W35" s="140">
        <f>W34*'Fixed Data'!Z$22</f>
        <v>0</v>
      </c>
      <c r="X35" s="140">
        <f>X34*'Fixed Data'!AA$22</f>
        <v>0</v>
      </c>
      <c r="Y35" s="140">
        <f>Y34*'Fixed Data'!AB$22</f>
        <v>0</v>
      </c>
      <c r="Z35" s="140">
        <f>Z34*'Fixed Data'!AC$22</f>
        <v>0</v>
      </c>
      <c r="AA35" s="140">
        <f>AA34*'Fixed Data'!AD$22</f>
        <v>0</v>
      </c>
      <c r="AB35" s="140">
        <f>AB34*'Fixed Data'!AE$22</f>
        <v>0</v>
      </c>
      <c r="AC35" s="140">
        <f>AC34*'Fixed Data'!AF$22</f>
        <v>0</v>
      </c>
      <c r="AD35" s="140">
        <f>AD34*'Fixed Data'!AG$22</f>
        <v>0</v>
      </c>
      <c r="AE35" s="140">
        <f>AE34*'Fixed Data'!AH$22</f>
        <v>0</v>
      </c>
      <c r="AF35" s="140">
        <f>AF34*'Fixed Data'!AI$22</f>
        <v>0</v>
      </c>
      <c r="AG35" s="140">
        <f>AG34*'Fixed Data'!AJ$22</f>
        <v>0</v>
      </c>
      <c r="AH35" s="140">
        <f>AH34*'Fixed Data'!AK$22</f>
        <v>0</v>
      </c>
      <c r="AI35" s="140">
        <f>AI34*'Fixed Data'!AL$22</f>
        <v>0</v>
      </c>
      <c r="AJ35" s="140">
        <f>AJ34*'Fixed Data'!AM$22</f>
        <v>0</v>
      </c>
      <c r="AK35" s="140">
        <f>AK34*'Fixed Data'!AN$22</f>
        <v>0</v>
      </c>
      <c r="AL35" s="140">
        <f>AL34*'Fixed Data'!AO$22</f>
        <v>0</v>
      </c>
      <c r="AM35" s="140">
        <f>AM34*'Fixed Data'!AP$22</f>
        <v>0</v>
      </c>
      <c r="AN35" s="140">
        <f>AN34*'Fixed Data'!AQ$22</f>
        <v>0</v>
      </c>
      <c r="AO35" s="140">
        <f>AO34*'Fixed Data'!AR$22</f>
        <v>0</v>
      </c>
      <c r="AP35" s="140">
        <f>AP34*'Fixed Data'!AS$22</f>
        <v>0</v>
      </c>
      <c r="AQ35" s="140">
        <f>AQ34*'Fixed Data'!AT$22</f>
        <v>0</v>
      </c>
      <c r="AR35" s="140">
        <f>AR34*'Fixed Data'!AU$22</f>
        <v>0</v>
      </c>
      <c r="AS35" s="140">
        <f>AS34*'Fixed Data'!AV$22</f>
        <v>0</v>
      </c>
      <c r="AT35" s="140">
        <f>AT34*'Fixed Data'!AW$22</f>
        <v>0</v>
      </c>
      <c r="AU35" s="140">
        <f>AU34*'Fixed Data'!AX$22</f>
        <v>0</v>
      </c>
      <c r="AV35" s="140">
        <f>AV34*'Fixed Data'!AY$22</f>
        <v>0</v>
      </c>
      <c r="AW35" s="140">
        <f>AW34*'Fixed Data'!AZ$22</f>
        <v>0</v>
      </c>
      <c r="AX35" s="140">
        <f>AX34*'Fixed Data'!BA$22</f>
        <v>0</v>
      </c>
      <c r="AY35" s="140">
        <f>AY34*'Fixed Data'!BB$22</f>
        <v>0</v>
      </c>
      <c r="AZ35" s="140">
        <f>AZ34*'Fixed Data'!BC$22</f>
        <v>0</v>
      </c>
      <c r="BA35" s="140">
        <f>BA34*'Fixed Data'!BD$22</f>
        <v>0</v>
      </c>
      <c r="BB35" s="140">
        <f>BB34*'Fixed Data'!BE$22</f>
        <v>0</v>
      </c>
      <c r="BC35" s="140">
        <f>BC34*'Fixed Data'!BF$22</f>
        <v>0</v>
      </c>
      <c r="BD35" s="140">
        <f>BD34*'Fixed Data'!BG$22</f>
        <v>0</v>
      </c>
      <c r="BE35" s="140">
        <f>BE34*'Fixed Data'!BH$22</f>
        <v>0</v>
      </c>
    </row>
    <row r="36" spans="1:57" ht="12.75" customHeight="1">
      <c r="A36" s="340"/>
      <c r="B36" s="150" t="s">
        <v>217</v>
      </c>
      <c r="D36" s="36" t="s">
        <v>218</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row>
    <row r="37" spans="1:57">
      <c r="A37" s="340"/>
      <c r="B37" s="150" t="s">
        <v>219</v>
      </c>
      <c r="D37" s="36" t="s">
        <v>220</v>
      </c>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row>
    <row r="38" spans="1:57" ht="17">
      <c r="A38" s="340"/>
      <c r="B38" s="150" t="s">
        <v>221</v>
      </c>
      <c r="D38" s="36" t="s">
        <v>216</v>
      </c>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row>
    <row r="39" spans="1:57" ht="17">
      <c r="A39" s="340"/>
      <c r="B39" s="150" t="s">
        <v>222</v>
      </c>
      <c r="D39" s="36" t="s">
        <v>223</v>
      </c>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row>
    <row r="40" spans="1:57" ht="17">
      <c r="A40" s="340"/>
      <c r="B40" s="150" t="s">
        <v>224</v>
      </c>
      <c r="D40" s="36" t="s">
        <v>223</v>
      </c>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row>
    <row r="41" spans="1:57">
      <c r="A41" s="340"/>
      <c r="B41" s="150" t="s">
        <v>225</v>
      </c>
      <c r="D41" s="36" t="s">
        <v>226</v>
      </c>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row>
    <row r="42" spans="1:57">
      <c r="A42" s="154"/>
      <c r="B42" s="150"/>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row>
    <row r="43" spans="1:57" ht="16.5" thickBot="1">
      <c r="C43" s="37"/>
    </row>
    <row r="44" spans="1:57" ht="16.5" thickTop="1">
      <c r="A44" s="155"/>
      <c r="B44" s="156" t="s">
        <v>227</v>
      </c>
      <c r="C44" s="156"/>
      <c r="D44" s="156" t="s">
        <v>196</v>
      </c>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row>
    <row r="45" spans="1:57" ht="17">
      <c r="A45" s="158"/>
      <c r="C45" s="37"/>
    </row>
    <row r="46" spans="1:57" ht="17">
      <c r="A46" s="158">
        <v>1</v>
      </c>
      <c r="B46" s="36" t="s">
        <v>228</v>
      </c>
    </row>
    <row r="47" spans="1:57">
      <c r="B47" s="159" t="s">
        <v>229</v>
      </c>
    </row>
    <row r="48" spans="1:57">
      <c r="B48" s="36" t="s">
        <v>230</v>
      </c>
    </row>
    <row r="49" spans="1:3">
      <c r="B49" s="36" t="s">
        <v>231</v>
      </c>
    </row>
    <row r="50" spans="1:3" ht="17">
      <c r="A50" s="158">
        <v>2</v>
      </c>
      <c r="B50" s="160" t="s">
        <v>232</v>
      </c>
    </row>
    <row r="55" spans="1:3">
      <c r="C55" s="37"/>
    </row>
    <row r="120" spans="2:2">
      <c r="B120" s="94" t="s">
        <v>198</v>
      </c>
    </row>
    <row r="121" spans="2:2">
      <c r="B121" s="94" t="s">
        <v>197</v>
      </c>
    </row>
    <row r="122" spans="2:2">
      <c r="B122" s="94" t="s">
        <v>233</v>
      </c>
    </row>
    <row r="123" spans="2:2">
      <c r="B123" s="94" t="s">
        <v>234</v>
      </c>
    </row>
    <row r="124" spans="2:2">
      <c r="B124" s="94" t="s">
        <v>235</v>
      </c>
    </row>
    <row r="125" spans="2:2">
      <c r="B125" s="94" t="s">
        <v>236</v>
      </c>
    </row>
    <row r="126" spans="2:2">
      <c r="B126" s="94" t="s">
        <v>237</v>
      </c>
    </row>
    <row r="127" spans="2:2">
      <c r="B127" s="94" t="s">
        <v>238</v>
      </c>
    </row>
    <row r="128" spans="2:2">
      <c r="B128" s="94" t="s">
        <v>239</v>
      </c>
    </row>
    <row r="129" spans="2:2">
      <c r="B129" s="94" t="s">
        <v>240</v>
      </c>
    </row>
    <row r="130" spans="2:2">
      <c r="B130" s="94" t="s">
        <v>241</v>
      </c>
    </row>
    <row r="131" spans="2:2">
      <c r="B131" s="94" t="s">
        <v>242</v>
      </c>
    </row>
    <row r="132" spans="2:2">
      <c r="B132" s="94" t="s">
        <v>243</v>
      </c>
    </row>
    <row r="133" spans="2:2">
      <c r="B133" s="94" t="s">
        <v>244</v>
      </c>
    </row>
    <row r="134" spans="2:2">
      <c r="B134" s="94" t="s">
        <v>245</v>
      </c>
    </row>
    <row r="135" spans="2:2">
      <c r="B135" s="94" t="s">
        <v>246</v>
      </c>
    </row>
    <row r="136" spans="2:2">
      <c r="B136" s="94" t="s">
        <v>247</v>
      </c>
    </row>
    <row r="137" spans="2:2">
      <c r="B137" s="94" t="s">
        <v>248</v>
      </c>
    </row>
    <row r="138" spans="2:2">
      <c r="B138" s="94" t="s">
        <v>249</v>
      </c>
    </row>
    <row r="139" spans="2:2">
      <c r="B139" s="94" t="s">
        <v>250</v>
      </c>
    </row>
    <row r="140" spans="2:2">
      <c r="B140" s="94" t="s">
        <v>251</v>
      </c>
    </row>
    <row r="141" spans="2:2">
      <c r="B141" s="94" t="s">
        <v>252</v>
      </c>
    </row>
    <row r="142" spans="2:2">
      <c r="B142" s="94" t="s">
        <v>253</v>
      </c>
    </row>
    <row r="143" spans="2:2">
      <c r="B143" s="94" t="s">
        <v>254</v>
      </c>
    </row>
    <row r="144" spans="2:2">
      <c r="B144" s="94" t="s">
        <v>255</v>
      </c>
    </row>
    <row r="145" spans="2:2">
      <c r="B145" s="94" t="s">
        <v>256</v>
      </c>
    </row>
    <row r="146" spans="2:2">
      <c r="B146" s="94" t="s">
        <v>257</v>
      </c>
    </row>
    <row r="147" spans="2:2">
      <c r="B147" s="94" t="s">
        <v>258</v>
      </c>
    </row>
    <row r="148" spans="2:2">
      <c r="B148" s="94" t="s">
        <v>194</v>
      </c>
    </row>
    <row r="149" spans="2:2">
      <c r="B149" s="94" t="s">
        <v>259</v>
      </c>
    </row>
    <row r="150" spans="2:2">
      <c r="B150" s="94" t="s">
        <v>260</v>
      </c>
    </row>
    <row r="151" spans="2:2">
      <c r="B151" s="94" t="s">
        <v>261</v>
      </c>
    </row>
    <row r="152" spans="2:2">
      <c r="B152" s="94" t="s">
        <v>262</v>
      </c>
    </row>
    <row r="153" spans="2:2">
      <c r="B153" s="94" t="s">
        <v>45</v>
      </c>
    </row>
    <row r="154" spans="2:2">
      <c r="B154" s="94" t="s">
        <v>263</v>
      </c>
    </row>
    <row r="155" spans="2:2">
      <c r="B155" s="94" t="s">
        <v>264</v>
      </c>
    </row>
    <row r="156" spans="2:2">
      <c r="B156" s="94" t="s">
        <v>265</v>
      </c>
    </row>
    <row r="157" spans="2:2">
      <c r="B157" s="94" t="s">
        <v>266</v>
      </c>
    </row>
    <row r="158" spans="2:2">
      <c r="B158" s="94" t="s">
        <v>267</v>
      </c>
    </row>
    <row r="159" spans="2:2">
      <c r="B159" s="94" t="s">
        <v>268</v>
      </c>
    </row>
    <row r="160" spans="2:2">
      <c r="B160" s="94" t="s">
        <v>269</v>
      </c>
    </row>
    <row r="161" spans="2:2">
      <c r="B161" s="94" t="s">
        <v>270</v>
      </c>
    </row>
    <row r="162" spans="2:2">
      <c r="B162" s="94" t="s">
        <v>271</v>
      </c>
    </row>
    <row r="163" spans="2:2">
      <c r="B163" s="94" t="s">
        <v>272</v>
      </c>
    </row>
    <row r="164" spans="2:2">
      <c r="B164" s="94" t="s">
        <v>273</v>
      </c>
    </row>
    <row r="165" spans="2:2">
      <c r="B165" s="94" t="s">
        <v>274</v>
      </c>
    </row>
    <row r="166" spans="2:2">
      <c r="B166" s="94" t="s">
        <v>275</v>
      </c>
    </row>
    <row r="167" spans="2:2">
      <c r="B167" s="94" t="s">
        <v>276</v>
      </c>
    </row>
    <row r="168" spans="2:2">
      <c r="B168" s="94" t="s">
        <v>277</v>
      </c>
    </row>
    <row r="169" spans="2:2">
      <c r="B169" s="94" t="s">
        <v>278</v>
      </c>
    </row>
    <row r="170" spans="2:2">
      <c r="B170" s="94" t="s">
        <v>279</v>
      </c>
    </row>
    <row r="171" spans="2:2">
      <c r="B171" s="94" t="s">
        <v>280</v>
      </c>
    </row>
    <row r="172" spans="2:2">
      <c r="B172" s="94" t="s">
        <v>281</v>
      </c>
    </row>
    <row r="173" spans="2:2">
      <c r="B173" s="94" t="s">
        <v>282</v>
      </c>
    </row>
    <row r="174" spans="2:2">
      <c r="B174" s="94" t="s">
        <v>283</v>
      </c>
    </row>
    <row r="175" spans="2:2">
      <c r="B175" s="94" t="s">
        <v>284</v>
      </c>
    </row>
    <row r="176" spans="2:2">
      <c r="B176" s="94" t="s">
        <v>285</v>
      </c>
    </row>
    <row r="177" spans="2:2">
      <c r="B177" s="94" t="s">
        <v>286</v>
      </c>
    </row>
    <row r="178" spans="2:2">
      <c r="B178" s="94" t="s">
        <v>287</v>
      </c>
    </row>
    <row r="179" spans="2:2">
      <c r="B179" s="94" t="s">
        <v>288</v>
      </c>
    </row>
    <row r="180" spans="2:2">
      <c r="B180" s="94" t="s">
        <v>289</v>
      </c>
    </row>
    <row r="181" spans="2:2">
      <c r="B181" s="94" t="s">
        <v>290</v>
      </c>
    </row>
    <row r="182" spans="2:2">
      <c r="B182" s="94" t="s">
        <v>291</v>
      </c>
    </row>
    <row r="183" spans="2:2">
      <c r="B183" s="94" t="s">
        <v>292</v>
      </c>
    </row>
    <row r="184" spans="2:2">
      <c r="B184" s="94" t="s">
        <v>293</v>
      </c>
    </row>
    <row r="185" spans="2:2">
      <c r="B185" s="94" t="s">
        <v>294</v>
      </c>
    </row>
    <row r="186" spans="2:2">
      <c r="B186" s="94" t="s">
        <v>295</v>
      </c>
    </row>
    <row r="187" spans="2:2">
      <c r="B187" s="94" t="s">
        <v>296</v>
      </c>
    </row>
    <row r="188" spans="2:2">
      <c r="B188" s="94" t="s">
        <v>297</v>
      </c>
    </row>
    <row r="189" spans="2:2">
      <c r="B189" s="94" t="s">
        <v>298</v>
      </c>
    </row>
    <row r="190" spans="2:2">
      <c r="B190" s="94" t="s">
        <v>299</v>
      </c>
    </row>
    <row r="191" spans="2:2">
      <c r="B191" s="94" t="s">
        <v>300</v>
      </c>
    </row>
    <row r="192" spans="2:2">
      <c r="B192" s="94" t="s">
        <v>301</v>
      </c>
    </row>
  </sheetData>
  <mergeCells count="3">
    <mergeCell ref="A12:A17"/>
    <mergeCell ref="A18:A29"/>
    <mergeCell ref="A34:A41"/>
  </mergeCells>
  <dataValidations count="1">
    <dataValidation type="list" allowBlank="1" showInputMessage="1" showErrorMessage="1" sqref="B12:B16" xr:uid="{DFB6B134-0DB0-4F02-A31D-52A0A864AEC5}">
      <formula1>$B$120:$B$192</formula1>
    </dataValidation>
  </dataValidations>
  <hyperlinks>
    <hyperlink ref="B47" r:id="rId1" xr:uid="{E8E59D8A-1B14-4241-BBF1-9DC7B7CCDA1B}"/>
    <hyperlink ref="B50" r:id="rId2" xr:uid="{D87629A7-19C1-4A4A-9C2F-EEC6E675A945}"/>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1A47-588B-400B-9FE7-20C1CC3EFD4F}">
  <sheetPr codeName="Sheet9"/>
  <dimension ref="A1:A4"/>
  <sheetViews>
    <sheetView zoomScale="85" zoomScaleNormal="85" workbookViewId="0">
      <selection activeCell="A5" sqref="A5"/>
    </sheetView>
  </sheetViews>
  <sheetFormatPr defaultColWidth="9" defaultRowHeight="14.5"/>
  <cols>
    <col min="1" max="1" width="5.08203125" style="23" customWidth="1"/>
    <col min="2" max="2" width="56.75" style="23" customWidth="1"/>
    <col min="3" max="16384" width="9" style="23"/>
  </cols>
  <sheetData>
    <row r="1" spans="1:1" s="14" customFormat="1" ht="19.5">
      <c r="A1" s="14" t="s">
        <v>177</v>
      </c>
    </row>
    <row r="2" spans="1:1" s="14" customFormat="1" ht="19.5">
      <c r="A2" s="14" t="s">
        <v>0</v>
      </c>
    </row>
    <row r="3" spans="1:1" s="14" customFormat="1" ht="19.5">
      <c r="A3" s="161" t="s">
        <v>302</v>
      </c>
    </row>
    <row r="4" spans="1:1" s="14" customFormat="1" ht="19.5">
      <c r="A4" s="161" t="s">
        <v>303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d45e2fd5-3899-454e-81dc-22f73a36a29f">
      <UserInfo>
        <DisplayName/>
        <AccountId xsi:nil="true"/>
        <AccountType/>
      </UserInfo>
    </SharedWithUsers>
    <lcf76f155ced4ddcb4097134ff3c332f xmlns="6d4b928f-fcfe-4258-99ac-24460edfd7fc">
      <Terms xmlns="http://schemas.microsoft.com/office/infopath/2007/PartnerControls"/>
    </lcf76f155ced4ddcb4097134ff3c332f>
    <TaxCatchAll xmlns="d45e2fd5-3899-454e-81dc-22f73a36a2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9DD23CABC42B4BB161C6ADF772DCB1" ma:contentTypeVersion="18" ma:contentTypeDescription="Create a new document." ma:contentTypeScope="" ma:versionID="d356854c86edde1da58172ab7e134666">
  <xsd:schema xmlns:xsd="http://www.w3.org/2001/XMLSchema" xmlns:xs="http://www.w3.org/2001/XMLSchema" xmlns:p="http://schemas.microsoft.com/office/2006/metadata/properties" xmlns:ns1="http://schemas.microsoft.com/sharepoint/v3" xmlns:ns2="6d4b928f-fcfe-4258-99ac-24460edfd7fc" xmlns:ns3="d45e2fd5-3899-454e-81dc-22f73a36a29f" targetNamespace="http://schemas.microsoft.com/office/2006/metadata/properties" ma:root="true" ma:fieldsID="c98ad12842552bfe44d4498ec2ea3eb1" ns1:_="" ns2:_="" ns3:_="">
    <xsd:import namespace="http://schemas.microsoft.com/sharepoint/v3"/>
    <xsd:import namespace="6d4b928f-fcfe-4258-99ac-24460edfd7fc"/>
    <xsd:import namespace="d45e2fd5-3899-454e-81dc-22f73a36a2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928f-fcfe-4258-99ac-24460edfd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5e2fd5-3899-454e-81dc-22f73a36a29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fe3e07e-0cc1-46d5-a6a4-f949afb09a89}" ma:internalName="TaxCatchAll" ma:showField="CatchAllData" ma:web="d45e2fd5-3899-454e-81dc-22f73a36a29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305BC7-BC6C-4596-BF43-0F309049A7B2}">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765cccd-2ea1-4254-8271-32414c043917"/>
    <ds:schemaRef ds:uri="2852677c-9252-4639-a4fa-60fb0ab35112"/>
    <ds:schemaRef ds:uri="http://www.w3.org/XML/1998/namespace"/>
    <ds:schemaRef ds:uri="a7500d58-c104-4f75-b9c2-d471e4b4b14e"/>
    <ds:schemaRef ds:uri="http://schemas.microsoft.com/sharepoint/v3"/>
    <ds:schemaRef ds:uri="ae49b1c9-5267-4ad1-b70a-404982f9d90c"/>
    <ds:schemaRef ds:uri="d45e2fd5-3899-454e-81dc-22f73a36a29f"/>
    <ds:schemaRef ds:uri="6d4b928f-fcfe-4258-99ac-24460edfd7fc"/>
  </ds:schemaRefs>
</ds:datastoreItem>
</file>

<file path=customXml/itemProps2.xml><?xml version="1.0" encoding="utf-8"?>
<ds:datastoreItem xmlns:ds="http://schemas.openxmlformats.org/officeDocument/2006/customXml" ds:itemID="{03E149F5-7A9A-47A2-8F6C-25B38F689866}">
  <ds:schemaRefs>
    <ds:schemaRef ds:uri="http://schemas.microsoft.com/sharepoint/v3/contenttype/forms"/>
  </ds:schemaRefs>
</ds:datastoreItem>
</file>

<file path=customXml/itemProps3.xml><?xml version="1.0" encoding="utf-8"?>
<ds:datastoreItem xmlns:ds="http://schemas.openxmlformats.org/officeDocument/2006/customXml" ds:itemID="{DBD2E0E3-64E6-4A76-BEFC-3AE69553A5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Cover</vt:lpstr>
      <vt:lpstr>Option summary</vt:lpstr>
      <vt:lpstr>Changes Log</vt:lpstr>
      <vt:lpstr>Guidance</vt:lpstr>
      <vt:lpstr>Fixed Data</vt:lpstr>
      <vt:lpstr>Fixed Data - Inflation</vt:lpstr>
      <vt:lpstr>Risk Register</vt:lpstr>
      <vt:lpstr>Baseline Scenario</vt:lpstr>
      <vt:lpstr>Workings baseline</vt:lpstr>
      <vt:lpstr>Option 1</vt:lpstr>
      <vt:lpstr>Workings 1</vt:lpstr>
      <vt:lpstr>Option 2</vt:lpstr>
      <vt:lpstr>Workings 2</vt:lpstr>
      <vt:lpstr>Option 3</vt:lpstr>
      <vt:lpstr>Workings 3</vt:lpstr>
      <vt:lpstr>Option 4</vt:lpstr>
      <vt:lpstr>Workings 4</vt:lpstr>
      <vt:lpstr>Option 5</vt:lpstr>
      <vt:lpstr>Workings 5</vt:lpstr>
      <vt:lpstr>'Fixed Data'!InvestmentClass</vt:lpstr>
      <vt:lpstr>'Fixed Data'!OutputList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Daniel</dc:creator>
  <cp:keywords/>
  <dc:description/>
  <cp:lastModifiedBy>Lavisher, Amy (Distribution)</cp:lastModifiedBy>
  <cp:revision/>
  <dcterms:created xsi:type="dcterms:W3CDTF">2021-05-26T08:59:09Z</dcterms:created>
  <dcterms:modified xsi:type="dcterms:W3CDTF">2024-06-19T08:18:04Z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0x010100169DD23CABC42B4BB161C6ADF772DCB1</vt:lpwstr>
  </property>
  <property fmtid="{D5CDD505-2E9C-101B-9397-08002B2CF9AE}" pid="3" name="Order">
    <vt:r8>6945100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ies>
</file>